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6219 - NOPS Application of ENO Docket NO. UD-16-02 R-07-432\Proceedings &amp; Dockets\Testimony &amp; Depositions\Testimony VMP\"/>
    </mc:Choice>
  </mc:AlternateContent>
  <bookViews>
    <workbookView xWindow="0" yWindow="0" windowWidth="28800" windowHeight="12255"/>
  </bookViews>
  <sheets>
    <sheet name="Table 1" sheetId="6" r:id="rId1"/>
    <sheet name="FAC Fixed Cost - Legacy" sheetId="1" r:id="rId2"/>
    <sheet name="FERC Form 1 - kWh Sold" sheetId="7" r:id="rId3"/>
    <sheet name="FERC Form 1 - Base Rates" sheetId="3" r:id="rId4"/>
  </sheets>
  <externalReferences>
    <externalReference r:id="rId5"/>
  </externalReferences>
  <definedNames>
    <definedName name="ALGSIC">#REF!</definedName>
    <definedName name="ALGSmtr">#REF!</definedName>
    <definedName name="BCIC">#REF!</definedName>
    <definedName name="Class">'[1]Weather &amp; Year End Energy__ TX'!$I$3175</definedName>
    <definedName name="ComELEC">#REF!</definedName>
    <definedName name="ComGAS">#REF!</definedName>
    <definedName name="DBctpt">#REF!</definedName>
    <definedName name="HLFmtr">#REF!</definedName>
    <definedName name="IGSmtr">#REF!</definedName>
    <definedName name="LGSmtr">#REF!</definedName>
    <definedName name="_xlnm.Print_Area" localSheetId="0">'Table 1'!$B$4:$I$15</definedName>
    <definedName name="ResELEC">#REF!</definedName>
    <definedName name="ResGAS">#REF!</definedName>
    <definedName name="RESmtr">#REF!</definedName>
    <definedName name="SGSmtr">#REF!</definedName>
    <definedName name="Type">#REF!</definedName>
    <definedName name="wrn.ALL._.GS292._.SHEETS." hidden="1">{#N/A,#N/A,FALSE,"All 292 ";#N/A,#N/A,FALSE,"292 Calc";#N/A,#N/A,FALSE,"GSH-6 Calc";#N/A,#N/A,FALSE,"GSH-6A Calc";#N/A,#N/A,FALSE,"057 Calc";#N/A,#N/A,FALSE,"099 Misc. Unmetered"}</definedName>
    <definedName name="wrn.ALL._.SHEETS." hidden="1">{"SUMMARY",#N/A,FALSE,"Fuel Adj.";"DETAIL",#N/A,FALSE,"Fuel Adj.";#N/A,#N/A,FALSE,"Base Fuel"}</definedName>
    <definedName name="wrn.COS._.WPS." hidden="1">{#N/A,#N/A,FALSE,"Retail";#N/A,#N/A,FALSE,"Residential";#N/A,#N/A,FALSE,"All 292 ";#N/A,#N/A,FALSE,"TOU Calc - 009";#N/A,#N/A,FALSE,"Irrigation Calc - 085";#N/A,#N/A,FALSE,"Ice Plant Calc - 086";#N/A,#N/A,FALSE,"Municipal Pumping Calc - 053";#N/A,#N/A,FALSE,"SWH Calc - 061";#N/A,#N/A,FALSE,"GLP-11 Calc - 090";#N/A,#N/A,FALSE,"Fayette Calc. - 044";#N/A,#N/A,FALSE,"Intermediate GS Calc - 083";#N/A,#N/A,FALSE,"IGS Ind. ED Credits";#N/A,#N/A,FALSE,"Cotton Gins Calc - 087";#N/A,#N/A,FALSE,"HLF Calc. 183 &amp; 192";#N/A,#N/A,FALSE,"HLF Ind. ED Credits";#N/A,#N/A,FALSE,"LGS Calc - 092";#N/A,#N/A,FALSE,"LGS Ind. ED Credits";#N/A,#N/A,FALSE,"Oil Mills Calc - 088";#N/A,#N/A,FALSE,"State Inst. Calc - 091";#N/A,#N/A,FALSE,"ALGS Calc. - 093";#N/A,#N/A,FALSE,"ALGS Ind. ED Credits";#N/A,#N/A,FALSE,"All Lighting Rev."}</definedName>
    <definedName name="wrn.Filing." hidden="1">{#N/A,#N/A,FALSE,"Summary";#N/A,#N/A,FALSE,"Res";#N/A,#N/A,FALSE,"MMRA";#N/A,#N/A,FALSE,"SGS";#N/A,#N/A,FALSE,"MP";#N/A,#N/A,FALSE,"MMGS";#N/A,#N/A,FALSE,"WHSH";#N/A,#N/A,FALSE,"LGS";#N/A,#N/A,FALSE,"EOPFS";#N/A,#N/A,FALSE,"ECS";#N/A,#N/A,FALSE,"EECS";#N/A,#N/A,FALSE,"LIPS";#N/A,#N/A,FALSE,"LLHLFPS";#N/A,#N/A,FALSE,"LIS";#N/A,#N/A,FALSE,"QFSS";#N/A,#N/A,FALSE,"DRI";#N/A,#N/A,FALSE,"Lite-PB";#N/A,#N/A,FALSE,"SRC_Riverwood";#N/A,#N/A,FALSE,"SRC_Delphi";#N/A,#N/A,FALSE,"SRC_Celotex";#N/A,#N/A,FALSE,"SRC_Chalmette";#N/A,#N/A,FALSE,"SRC_Discovery";#N/A,#N/A,FALSE,"ANNUALIZED PRESENT FRP";#N/A,#N/A,FALSE,"Allocate_EECS_Adj";#N/A,#N/A,FALSE,"CompFuel";#N/A,#N/A,FALSE,"Alloc_FRP-10.5%ROE";#N/A,#N/A,FALSE,"Alloc_FRP-11.6%ROE";#N/A,#N/A,FALSE,"Attach_A-10.5%ROE";#N/A,#N/A,FALSE,"Attach_A-11.6%ROE"}</definedName>
    <definedName name="wrn.Print._.All." hidden="1">{#N/A,#N/A,FALSE,"ALLOC FACTORS";#N/A,#N/A,FALSE,"KW @ PLANT";#N/A,#N/A,FALSE,"12CP_ADJUSTED";#N/A,#N/A,FALSE,"12CP";#N/A,#N/A,FALSE,"CP_AdjFtr";#N/A,#N/A,FALSE,"CP_WthrAdj";#N/A,#N/A,FALSE,"MDD_ADJUSTED";#N/A,#N/A,FALSE,"MDD";#N/A,#N/A,FALSE,"MDD_AdjFtr";#N/A,#N/A,FALSE,"MDD_WthrAdj";#N/A,#N/A,FALSE,"CustAdjFtr";#N/A,#N/A,FALSE,"NCP_ADJUSTED";#N/A,#N/A,FALSE,"NCP";#N/A,#N/A,FALSE,"NCP_AdjFtr";#N/A,#N/A,FALSE,"INTERRUPTIBLE DATA";#N/A,#N/A,FALSE,"LOSS FACTORS";#N/A,#N/A,FALSE,"MWH@PLANT";#N/A,#N/A,FALSE,"METER READING ALLOCATOR";#N/A,#N/A,FALSE,"MTR READ WEIGHTING";#N/A,#N/A,FALSE,"TYPICAL MTR COST EXCLD CT &amp; PT";#N/A,#N/A,FALSE,"METER ALLOCATOR";#N/A,#N/A,FALSE,"METER COST";#N/A,#N/A,FALSE,"SERVICES ALLOCATOR";#N/A,#N/A,FALSE,"CUSTOMER ALLOCATOR"}</definedName>
    <definedName name="wrn.Print._.Filing." hidden="1">{#N/A,#N/A,FALSE,"ALLOC FACTORS";#N/A,#N/A,FALSE,"KW @ PLANT";#N/A,#N/A,FALSE,"96 LOAD DATA";#N/A,#N/A,FALSE,"INTERRUPTIBLE DATA";#N/A,#N/A,FALSE,"LOSS FACTORS";#N/A,#N/A,FALSE,"MWH @ PLANT";#N/A,#N/A,FALSE,"METER READING ALLOCATOR";#N/A,#N/A,FALSE,"MTR READ WEIGHTING";#N/A,#N/A,FALSE,"TYPICAL MTR COST EXCLD CT &amp; PT";#N/A,#N/A,FALSE,"METER ALLOCATOR";#N/A,#N/A,FALSE,"METER COST";#N/A,#N/A,FALSE,"SERVICES ALLOCATOR";#N/A,#N/A,FALSE,"CUSTOMER ALLOCATOR"}</definedName>
    <definedName name="wrn.Print._.Workpapers." hidden="1">{#N/A,#N/A,FALSE,"Cover_Page";#N/A,#N/A,FALSE,"Summary";#N/A,#N/A,FALSE,"Dev_AllFtr_LA";#N/A,#N/A,FALSE,"Dev_AllFtr_TX";#N/A,#N/A,FALSE,"Dev_AllFtr_Wheel";#N/A,#N/A,FALSE,"Input_Dev_Prod_AllFtr";#N/A,#N/A,FALSE,"Adj_mWh";"12CP-Adjusted",#N/A,FALSE,"12CP";#N/A,#N/A,FALSE,"12CP_AdjFtr";"12CP-Unadjusted",#N/A,FALSE,"12CP";"MDD-Adjusted",#N/A,FALSE,"MDD";#N/A,#N/A,FALSE,"MDD_AdjFtr";"MDD-Unadjusted",#N/A,FALSE,"MDD";#N/A,#N/A,FALSE,"MDD-CP_WthrAdjFtr";#N/A,#N/A,FALSE,"YrEnd_CustAdjFtr";"NCP-Adjusted",#N/A,FALSE,"NCP";#N/A,#N/A,FALSE,"NCP_AdjFtr";"NCP-Unadjusted",#N/A,FALSE,"NCP";#N/A,#N/A,FALSE,"LOSS FACT";#N/A,#N/A,FALSE,"LA CUST ALLOC";#N/A,#N/A,FALSE,"TX CUST ALLOC";#N/A,#N/A,FALSE,"Service_Alloc";#N/A,#N/A,FALSE,"LA-TX MTR ALLOC";#N/A,#N/A,FALSE,"LA AVG MTR COST";#N/A,#N/A,FALSE,"LA MTR COST";#N/A,#N/A,FALSE,"TX AVG MTR COST";#N/A,#N/A,FALSE,"TX MTR COST";#N/A,#N/A,FALSE,"CT &amp; PT COSTS";#N/A,#N/A,FALSE,"AVG. CUSTOMERS"}</definedName>
    <definedName name="wrn.Print_All." hidden="1">{#N/A,#N/A,FALSE,"Summary";#N/A,#N/A,FALSE,"Res";#N/A,#N/A,FALSE,"MMRA";#N/A,#N/A,FALSE,"SGS";#N/A,#N/A,FALSE,"MP";#N/A,#N/A,FALSE,"MMGS";#N/A,#N/A,FALSE,"WHSH";#N/A,#N/A,FALSE,"LGS";#N/A,#N/A,FALSE,"EOPFS";#N/A,#N/A,FALSE,"ECS";#N/A,#N/A,FALSE,"EECS";#N/A,#N/A,FALSE,"LIPS";#N/A,#N/A,FALSE,"LLHLFPS";#N/A,#N/A,FALSE,"LIS";#N/A,#N/A,FALSE,"QFSS";#N/A,#N/A,FALSE,"DRI";#N/A,#N/A,FALSE,"Lite-PB";#N/A,#N/A,FALSE,"SRC_Riverwood";#N/A,#N/A,FALSE,"SRC_Delphi";#N/A,#N/A,FALSE,"SRC_Celotex";#N/A,#N/A,FALSE,"SRC_Chalmette";#N/A,#N/A,FALSE,"SRC_Discovery";#N/A,#N/A,FALSE,"ANNUALIZED PRESENT FRP";#N/A,#N/A,FALSE,"Allocate_EECS_Adj";#N/A,#N/A,FALSE,"CompFuel";#N/A,#N/A,FALSE,"Alloc_FRP-10.5%ROE";#N/A,#N/A,FALSE,"Alloc_FRP-11.6%ROE";#N/A,#N/A,FALSE,"Attach_A-10.5%ROE";#N/A,#N/A,FALSE,"Attach_A-11.6%ROE";#N/A,#N/A,FALSE,"Reconcile$-WP";#N/A,#N/A,FALSE,"ReconcilekWh-WP";#N/A,#N/A,FALSE,"Allocate_EECS_Adj-WP";#N/A,#N/A,FALSE,"Compare_Base_Rev-WP"}</definedName>
    <definedName name="wrn.SUMMARY." hidden="1">{#N/A,#N/A,FALSE,"SUMMARY"}</definedName>
    <definedName name="wrn.SUMMARY._.GS292." hidden="1">{#N/A,#N/A,FALSE,"All 292 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9" i="6" s="1"/>
  <c r="D6" i="7" l="1"/>
  <c r="G6" i="7" s="1"/>
  <c r="D7" i="7"/>
  <c r="D8" i="7"/>
  <c r="D9" i="7"/>
  <c r="D10" i="7"/>
  <c r="D11" i="7"/>
  <c r="D15" i="7"/>
  <c r="D16" i="7"/>
  <c r="D17" i="7"/>
  <c r="D18" i="7"/>
  <c r="D19" i="7"/>
  <c r="D20" i="7"/>
  <c r="D21" i="7"/>
  <c r="D22" i="7"/>
  <c r="D23" i="7"/>
  <c r="D24" i="7"/>
  <c r="D28" i="7"/>
  <c r="D29" i="7"/>
  <c r="D30" i="7"/>
  <c r="D31" i="7"/>
  <c r="D32" i="7"/>
  <c r="D33" i="7"/>
  <c r="D34" i="7"/>
  <c r="D35" i="7"/>
  <c r="D36" i="7"/>
  <c r="D40" i="7"/>
  <c r="D41" i="7"/>
  <c r="D45" i="7"/>
  <c r="D46" i="7"/>
  <c r="D47" i="7"/>
  <c r="D48" i="7"/>
  <c r="D49" i="7"/>
  <c r="D50" i="7"/>
  <c r="D51" i="7"/>
  <c r="D52" i="7"/>
  <c r="D53" i="7"/>
  <c r="D54" i="7"/>
  <c r="D55" i="7"/>
  <c r="D59" i="7"/>
  <c r="C56" i="7"/>
  <c r="C42" i="7"/>
  <c r="C37" i="7"/>
  <c r="C25" i="7"/>
  <c r="C12" i="7"/>
  <c r="C10" i="6"/>
  <c r="D56" i="7" l="1"/>
  <c r="D37" i="7"/>
  <c r="D42" i="7"/>
  <c r="G9" i="7"/>
  <c r="G8" i="7"/>
  <c r="D12" i="7"/>
  <c r="D25" i="7"/>
  <c r="G7" i="7"/>
  <c r="C61" i="7"/>
  <c r="G10" i="7" l="1"/>
  <c r="G13" i="7" s="1"/>
  <c r="M9" i="6" s="1"/>
  <c r="F9" i="6" s="1"/>
  <c r="D61" i="7"/>
  <c r="G15" i="7" l="1"/>
  <c r="O9" i="6" s="1"/>
  <c r="H9" i="6" s="1"/>
  <c r="G16" i="7"/>
  <c r="P9" i="6" s="1"/>
  <c r="I9" i="6" s="1"/>
  <c r="G14" i="7"/>
  <c r="N9" i="6" s="1"/>
  <c r="G9" i="6" s="1"/>
  <c r="G17" i="7" l="1"/>
  <c r="E59" i="3"/>
  <c r="D56" i="3"/>
  <c r="C56" i="3"/>
  <c r="E55" i="3"/>
  <c r="E54" i="3"/>
  <c r="E53" i="3"/>
  <c r="E52" i="3"/>
  <c r="E51" i="3"/>
  <c r="E50" i="3"/>
  <c r="E49" i="3"/>
  <c r="E48" i="3"/>
  <c r="E47" i="3"/>
  <c r="E46" i="3"/>
  <c r="E45" i="3"/>
  <c r="D42" i="3"/>
  <c r="C42" i="3"/>
  <c r="E41" i="3"/>
  <c r="E40" i="3"/>
  <c r="D37" i="3"/>
  <c r="C37" i="3"/>
  <c r="E36" i="3"/>
  <c r="E35" i="3"/>
  <c r="E34" i="3"/>
  <c r="E33" i="3"/>
  <c r="E32" i="3"/>
  <c r="E31" i="3"/>
  <c r="E30" i="3"/>
  <c r="E29" i="3"/>
  <c r="E28" i="3"/>
  <c r="D25" i="3"/>
  <c r="C25" i="3"/>
  <c r="E24" i="3"/>
  <c r="E23" i="3"/>
  <c r="E22" i="3"/>
  <c r="E21" i="3"/>
  <c r="E20" i="3"/>
  <c r="E19" i="3"/>
  <c r="E18" i="3"/>
  <c r="E17" i="3"/>
  <c r="E16" i="3"/>
  <c r="E15" i="3"/>
  <c r="D12" i="3"/>
  <c r="C12" i="3"/>
  <c r="E11" i="3"/>
  <c r="E10" i="3"/>
  <c r="E9" i="3"/>
  <c r="E8" i="3"/>
  <c r="E7" i="3"/>
  <c r="E6" i="3"/>
  <c r="H8" i="3" l="1"/>
  <c r="E56" i="3"/>
  <c r="H7" i="3"/>
  <c r="C61" i="3"/>
  <c r="D61" i="3"/>
  <c r="H9" i="3"/>
  <c r="E42" i="3"/>
  <c r="E25" i="3"/>
  <c r="E37" i="3"/>
  <c r="E12" i="3"/>
  <c r="H6" i="3"/>
  <c r="H10" i="3" l="1"/>
  <c r="H14" i="3"/>
  <c r="E61" i="3"/>
  <c r="M10" i="6" l="1"/>
  <c r="H16" i="3"/>
  <c r="O10" i="6" s="1"/>
  <c r="H10" i="6" s="1"/>
  <c r="H11" i="6" s="1"/>
  <c r="H15" i="3"/>
  <c r="N10" i="6" s="1"/>
  <c r="G10" i="6" s="1"/>
  <c r="G11" i="6" s="1"/>
  <c r="H17" i="3"/>
  <c r="P10" i="6" s="1"/>
  <c r="I10" i="6" s="1"/>
  <c r="I11" i="6" s="1"/>
  <c r="Q10" i="6" l="1"/>
  <c r="Q9" i="6"/>
  <c r="F10" i="6"/>
  <c r="F11" i="6" s="1"/>
  <c r="C11" i="6" s="1"/>
  <c r="H18" i="3"/>
</calcChain>
</file>

<file path=xl/sharedStrings.xml><?xml version="1.0" encoding="utf-8"?>
<sst xmlns="http://schemas.openxmlformats.org/spreadsheetml/2006/main" count="178" uniqueCount="89">
  <si>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</si>
  <si>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</si>
  <si>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</si>
  <si>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</si>
  <si>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</si>
  <si>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</si>
  <si>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</si>
  <si>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</si>
  <si>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</si>
  <si>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</si>
  <si>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</si>
  <si>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</si>
  <si>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Fuel Adjustment Clause</t>
  </si>
  <si>
    <t>Base Rate Allocation</t>
  </si>
  <si>
    <t>Month</t>
  </si>
  <si>
    <t>Year</t>
  </si>
  <si>
    <t>Total Fixed Costs</t>
  </si>
  <si>
    <t>FERC Form 1 - 2016</t>
  </si>
  <si>
    <t>Rate Class</t>
  </si>
  <si>
    <t>Revenue</t>
  </si>
  <si>
    <t>Fuel Adjustement Revenues</t>
  </si>
  <si>
    <t>Revenue Less Fuel Costs</t>
  </si>
  <si>
    <r>
      <rPr>
        <sz val="8"/>
        <rFont val="Arial"/>
        <family val="2"/>
      </rPr>
      <t>RESIDENTIAL SALES</t>
    </r>
  </si>
  <si>
    <r>
      <rPr>
        <sz val="8"/>
        <rFont val="Arial"/>
        <family val="2"/>
      </rPr>
      <t>RES - Residential Service</t>
    </r>
  </si>
  <si>
    <r>
      <rPr>
        <sz val="8"/>
        <rFont val="Arial"/>
        <family val="2"/>
      </rPr>
      <t>ODSL - Outdoor Dir. Sec. Lght</t>
    </r>
  </si>
  <si>
    <r>
      <rPr>
        <sz val="8"/>
        <rFont val="Arial"/>
        <family val="2"/>
      </rPr>
      <t>ONW - Outdoor Nightwatchman</t>
    </r>
  </si>
  <si>
    <r>
      <rPr>
        <sz val="8"/>
        <rFont val="Arial"/>
        <family val="2"/>
      </rPr>
      <t>HPSV NW - Hi Press. Sod. Lght</t>
    </r>
  </si>
  <si>
    <r>
      <rPr>
        <sz val="8"/>
        <rFont val="Arial"/>
        <family val="2"/>
      </rPr>
      <t>PLS - Prem. Lighting Service</t>
    </r>
  </si>
  <si>
    <r>
      <rPr>
        <sz val="8"/>
        <rFont val="Arial"/>
        <family val="2"/>
      </rPr>
      <t>SE - Small Electric Service</t>
    </r>
  </si>
  <si>
    <t>TOTAL RESIDENTIAL</t>
  </si>
  <si>
    <r>
      <rPr>
        <sz val="8"/>
        <rFont val="Arial"/>
        <family val="2"/>
      </rPr>
      <t>COMMERCIAL SALES</t>
    </r>
  </si>
  <si>
    <r>
      <rPr>
        <sz val="8"/>
        <rFont val="Arial"/>
        <family val="2"/>
      </rPr>
      <t>LE - Large Electric Service</t>
    </r>
  </si>
  <si>
    <r>
      <rPr>
        <sz val="8"/>
        <rFont val="Arial"/>
        <family val="2"/>
      </rPr>
      <t>LE-HLF - Lge Elec-High Ld Ftr Ser</t>
    </r>
  </si>
  <si>
    <r>
      <rPr>
        <sz val="8"/>
        <rFont val="Arial"/>
        <family val="2"/>
      </rPr>
      <t>MMNR - Master Mtrd Non-Res Ser</t>
    </r>
  </si>
  <si>
    <r>
      <rPr>
        <sz val="8"/>
        <rFont val="Arial"/>
        <family val="2"/>
      </rPr>
      <t>SMS - Standby &amp; Maint. Service</t>
    </r>
  </si>
  <si>
    <r>
      <rPr>
        <sz val="8"/>
        <rFont val="Arial"/>
        <family val="2"/>
      </rPr>
      <t>AFC - Facilities Charges</t>
    </r>
  </si>
  <si>
    <t>TOTAL COMMERCIAL</t>
  </si>
  <si>
    <r>
      <rPr>
        <sz val="8"/>
        <rFont val="Arial"/>
        <family val="2"/>
      </rPr>
      <t>INDUSTRIAL SALES</t>
    </r>
  </si>
  <si>
    <r>
      <rPr>
        <sz val="8"/>
        <rFont val="Arial"/>
        <family val="2"/>
      </rPr>
      <t>LIS - Large Interruptible Service</t>
    </r>
  </si>
  <si>
    <r>
      <rPr>
        <sz val="8"/>
        <rFont val="Arial"/>
        <family val="2"/>
      </rPr>
      <t>HV - High Voltage Electric Servic</t>
    </r>
  </si>
  <si>
    <t>TOTAL INDUSTRIAL</t>
  </si>
  <si>
    <r>
      <rPr>
        <sz val="8"/>
        <rFont val="Arial"/>
        <family val="2"/>
      </rPr>
      <t>PUBLIC STREET &amp; HWY LIGHTING</t>
    </r>
  </si>
  <si>
    <r>
      <rPr>
        <sz val="8"/>
        <rFont val="Arial"/>
        <family val="2"/>
      </rPr>
      <t>SL - Street Lights</t>
    </r>
  </si>
  <si>
    <r>
      <rPr>
        <sz val="8"/>
        <rFont val="Arial"/>
        <family val="2"/>
      </rPr>
      <t>TS - Signal Lights</t>
    </r>
  </si>
  <si>
    <t>TOTAL PUBLIC</t>
  </si>
  <si>
    <r>
      <rPr>
        <sz val="8"/>
        <rFont val="Arial"/>
        <family val="2"/>
      </rPr>
      <t>OTHER SALES TO PUBLIC</t>
    </r>
  </si>
  <si>
    <r>
      <rPr>
        <sz val="8"/>
        <rFont val="Arial"/>
        <family val="2"/>
      </rPr>
      <t>MBLP - Mun. Bldg Ltg &amp; Power</t>
    </r>
  </si>
  <si>
    <r>
      <rPr>
        <sz val="8"/>
        <rFont val="Arial"/>
        <family val="2"/>
      </rPr>
      <t>AFC - Additional Facilities Chrg</t>
    </r>
  </si>
  <si>
    <t>TOTAL OTHER</t>
  </si>
  <si>
    <r>
      <rPr>
        <sz val="8"/>
        <rFont val="Arial"/>
        <family val="2"/>
      </rPr>
      <t>INTERDEPARTMENTAL SALES</t>
    </r>
  </si>
  <si>
    <t>Residential</t>
  </si>
  <si>
    <t>TOTAL - LEGACY</t>
  </si>
  <si>
    <t>% of Total</t>
  </si>
  <si>
    <t>TOTAL</t>
  </si>
  <si>
    <t>RESIDENTIAL</t>
  </si>
  <si>
    <t>12 Month Total</t>
  </si>
  <si>
    <t>ENO - Legacy</t>
  </si>
  <si>
    <t>Difference</t>
  </si>
  <si>
    <r>
      <rPr>
        <sz val="8"/>
        <rFont val="Arial"/>
        <family val="2"/>
      </rPr>
      <t>TOTAL OTHER SALES</t>
    </r>
  </si>
  <si>
    <r>
      <rPr>
        <sz val="8"/>
        <rFont val="Arial"/>
        <family val="2"/>
      </rPr>
      <t>TOTAL INDUSTRIAL</t>
    </r>
  </si>
  <si>
    <r>
      <rPr>
        <sz val="8"/>
        <rFont val="Arial"/>
        <family val="2"/>
      </rPr>
      <t>TOTAL PUBLIC STREET &amp; HWY</t>
    </r>
  </si>
  <si>
    <r>
      <rPr>
        <sz val="8"/>
        <rFont val="Arial"/>
        <family val="2"/>
      </rPr>
      <t>TOTAL RESIDENTIAL</t>
    </r>
  </si>
  <si>
    <r>
      <rPr>
        <sz val="8"/>
        <rFont val="Arial"/>
        <family val="2"/>
      </rPr>
      <t>TOTAL COMMERCIAL</t>
    </r>
  </si>
  <si>
    <t>MWh Sold</t>
  </si>
  <si>
    <t>RESIDENTIAL SALES</t>
  </si>
  <si>
    <t>kWh Sold</t>
  </si>
  <si>
    <t>Small Commercial</t>
  </si>
  <si>
    <t>Large Commercial</t>
  </si>
  <si>
    <t>Total Fixed Cost</t>
  </si>
  <si>
    <t>Other</t>
  </si>
  <si>
    <t>kWh Allocation</t>
  </si>
  <si>
    <t>SMALL COMMERCIAL</t>
  </si>
  <si>
    <t>LARGE COMMERCIAL</t>
  </si>
  <si>
    <t>OTHER</t>
  </si>
  <si>
    <t>SMALL COMMERICAL</t>
  </si>
  <si>
    <t>Re-Allocated Base Rates</t>
  </si>
  <si>
    <t>[3]</t>
  </si>
  <si>
    <t>[1] Allocated Based on 2016 FERC Form 1 MWh's Sold</t>
  </si>
  <si>
    <t>12 Months Ending October 2017</t>
  </si>
  <si>
    <t>Fixed Costs - kWh Allocation [1]</t>
  </si>
  <si>
    <t>Fuel Adjustment Clause Fixed Costs Recovery</t>
  </si>
  <si>
    <t>[2] Allocated Based on 2016 FERC Form 1 Base Rate Revenues</t>
  </si>
  <si>
    <t>Fixed Costs - Base Rate Revenue Allocation [2]</t>
  </si>
  <si>
    <t xml:space="preserve">[3] Total Fixed Costs Taken From the 12 Month Total of Fuel Adjustment Clause, Legacy ENO Geographic- Specific Adjustments.  Page "4 Geographic - Specific Legacy ENO Adjustments" Line 15. </t>
  </si>
  <si>
    <t>Monthly Fixed Costs [1]</t>
  </si>
  <si>
    <t>[1] Monthly FAC, Page 4 "Geographic - Specific Legacy ENO Adjustments" Line 15</t>
  </si>
  <si>
    <t>Table 1</t>
  </si>
  <si>
    <t xml:space="preserve">Council Docket No. UD-16-02
</t>
  </si>
  <si>
    <t>Legend Consulting Group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</si>
</sst>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;###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7F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2" fillId="2" borderId="3" xfId="0" applyFont="1" applyFill="1" applyBorder="1" applyAlignment="1">
      <alignment horizontal="left" vertical="top" wrapText="1"/>
    </xf>
    <xf numFmtId="165" fontId="0" fillId="0" borderId="3" xfId="2" applyNumberFormat="1" applyFont="1" applyFill="1" applyBorder="1" applyAlignment="1">
      <alignment horizontal="left" vertical="top" wrapText="1"/>
    </xf>
    <xf numFmtId="165" fontId="0" fillId="0" borderId="3" xfId="2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165" fontId="3" fillId="0" borderId="3" xfId="2" applyNumberFormat="1" applyFont="1" applyFill="1" applyBorder="1" applyAlignment="1">
      <alignment horizontal="left" vertical="top" wrapText="1"/>
    </xf>
    <xf numFmtId="165" fontId="3" fillId="0" borderId="3" xfId="2" applyNumberFormat="1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top" wrapText="1"/>
    </xf>
    <xf numFmtId="165" fontId="0" fillId="0" borderId="3" xfId="2" applyNumberFormat="1" applyFont="1" applyFill="1" applyBorder="1" applyAlignment="1">
      <alignment vertical="top" wrapText="1"/>
    </xf>
    <xf numFmtId="165" fontId="3" fillId="0" borderId="3" xfId="2" applyNumberFormat="1" applyFont="1" applyFill="1" applyBorder="1" applyAlignment="1">
      <alignment vertical="top" wrapText="1"/>
    </xf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0" fontId="0" fillId="0" borderId="0" xfId="0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/>
    <xf numFmtId="164" fontId="3" fillId="0" borderId="3" xfId="1" applyNumberFormat="1" applyFont="1" applyFill="1" applyBorder="1" applyAlignment="1">
      <alignment horizontal="right" vertical="top" wrapText="1"/>
    </xf>
    <xf numFmtId="164" fontId="5" fillId="0" borderId="3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2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right" vertical="top" wrapText="1"/>
    </xf>
    <xf numFmtId="0" fontId="7" fillId="0" borderId="0" xfId="1" applyNumberFormat="1" applyFont="1" applyFill="1" applyBorder="1" applyAlignment="1">
      <alignment horizontal="right" vertical="top" wrapText="1"/>
    </xf>
    <xf numFmtId="0" fontId="6" fillId="0" borderId="0" xfId="1" applyNumberFormat="1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6" xfId="0" applyFont="1" applyBorder="1" applyAlignment="1">
      <alignment wrapText="1"/>
    </xf>
    <xf numFmtId="165" fontId="9" fillId="0" borderId="12" xfId="2" applyNumberFormat="1" applyFont="1" applyBorder="1" applyAlignment="1">
      <alignment horizontal="center" wrapText="1"/>
    </xf>
    <xf numFmtId="165" fontId="9" fillId="0" borderId="8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165" fontId="8" fillId="0" borderId="14" xfId="2" applyNumberFormat="1" applyFont="1" applyBorder="1" applyAlignment="1">
      <alignment horizontal="center" vertical="center"/>
    </xf>
    <xf numFmtId="165" fontId="8" fillId="0" borderId="13" xfId="2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/>
    </xf>
    <xf numFmtId="165" fontId="8" fillId="0" borderId="11" xfId="2" applyNumberFormat="1" applyFont="1" applyBorder="1" applyAlignment="1">
      <alignment horizontal="center" vertical="center"/>
    </xf>
    <xf numFmtId="10" fontId="8" fillId="0" borderId="0" xfId="0" applyNumberFormat="1" applyFont="1"/>
    <xf numFmtId="9" fontId="8" fillId="0" borderId="0" xfId="3" applyFont="1"/>
    <xf numFmtId="0" fontId="9" fillId="0" borderId="5" xfId="0" applyFont="1" applyBorder="1" applyAlignment="1">
      <alignment wrapText="1"/>
    </xf>
    <xf numFmtId="165" fontId="8" fillId="0" borderId="10" xfId="2" applyNumberFormat="1" applyFont="1" applyBorder="1" applyAlignment="1">
      <alignment horizontal="center"/>
    </xf>
    <xf numFmtId="165" fontId="8" fillId="0" borderId="7" xfId="2" applyNumberFormat="1" applyFont="1" applyBorder="1" applyAlignment="1">
      <alignment horizontal="center"/>
    </xf>
    <xf numFmtId="165" fontId="8" fillId="0" borderId="0" xfId="2" applyNumberFormat="1" applyFont="1" applyBorder="1" applyAlignment="1">
      <alignment horizontal="center"/>
    </xf>
    <xf numFmtId="165" fontId="8" fillId="0" borderId="5" xfId="2" applyNumberFormat="1" applyFont="1" applyBorder="1" applyAlignment="1">
      <alignment horizontal="center"/>
    </xf>
    <xf numFmtId="165" fontId="8" fillId="0" borderId="0" xfId="0" applyNumberFormat="1" applyFont="1"/>
    <xf numFmtId="10" fontId="8" fillId="0" borderId="0" xfId="3" applyNumberFormat="1" applyFont="1"/>
    <xf numFmtId="0" fontId="9" fillId="0" borderId="9" xfId="0" applyFont="1" applyBorder="1" applyAlignment="1">
      <alignment wrapText="1"/>
    </xf>
    <xf numFmtId="165" fontId="8" fillId="0" borderId="16" xfId="2" applyNumberFormat="1" applyFont="1" applyBorder="1" applyAlignment="1">
      <alignment horizontal="center"/>
    </xf>
    <xf numFmtId="165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10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165" fontId="8" fillId="0" borderId="0" xfId="2" applyNumberFormat="1" applyFont="1" applyAlignment="1">
      <alignment horizontal="center" vertical="center"/>
    </xf>
    <xf numFmtId="0" fontId="8" fillId="0" borderId="18" xfId="0" applyFont="1" applyBorder="1"/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165" fontId="8" fillId="0" borderId="18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164" fontId="8" fillId="0" borderId="0" xfId="1" applyNumberFormat="1" applyFont="1"/>
    <xf numFmtId="165" fontId="8" fillId="0" borderId="0" xfId="2" applyNumberFormat="1" applyFont="1"/>
    <xf numFmtId="165" fontId="8" fillId="0" borderId="18" xfId="2" applyNumberFormat="1" applyFont="1" applyBorder="1"/>
    <xf numFmtId="10" fontId="8" fillId="0" borderId="18" xfId="3" applyNumberFormat="1" applyFont="1" applyBorder="1"/>
    <xf numFmtId="164" fontId="8" fillId="0" borderId="18" xfId="1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165" fontId="9" fillId="0" borderId="15" xfId="2" applyNumberFormat="1" applyFont="1" applyBorder="1" applyAlignment="1">
      <alignment horizontal="center" vertical="center" wrapText="1"/>
    </xf>
    <xf numFmtId="165" fontId="9" fillId="0" borderId="13" xfId="2" applyNumberFormat="1" applyFont="1" applyBorder="1" applyAlignment="1">
      <alignment horizontal="center" vertical="center" wrapText="1"/>
    </xf>
    <xf numFmtId="165" fontId="8" fillId="0" borderId="17" xfId="2" applyNumberFormat="1" applyFont="1" applyBorder="1" applyAlignment="1">
      <alignment horizontal="center"/>
    </xf>
    <xf numFmtId="165" fontId="8" fillId="0" borderId="19" xfId="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DESIGN%20-%20WORKING/ENOI/Rate%20Cases/2013/Period_1/Electric/AllocationFactors/WP_YR%20End%20&amp;%20Weather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ather &amp; Year End Energy__LA"/>
      <sheetName val="All kWh Mkt View_LA"/>
      <sheetName val="All Cust Ct Mkt View_LA"/>
      <sheetName val="Weather &amp; Year End Energy__ TX"/>
      <sheetName val="All kWh Mkt View_TX"/>
      <sheetName val="Energy Weather Factors-LA"/>
      <sheetName val="Energy Weather Factors-TX"/>
    </sheetNames>
    <sheetDataSet>
      <sheetData sheetId="0"/>
      <sheetData sheetId="1" refreshError="1"/>
      <sheetData sheetId="2" refreshError="1"/>
      <sheetData sheetId="3">
        <row r="3175">
          <cell r="I3175" t="str">
            <v>ADJUST.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zoomScaleNormal="100" workbookViewId="0"/>
  </sheetViews>
  <sheetFormatPr defaultRowHeight="12.75" x14ac:dyDescent="0.2"/>
  <cols>
    <col min="1" max="1" width="9.140625" style="29"/>
    <col min="2" max="2" width="29.7109375" style="28" customWidth="1"/>
    <col min="3" max="3" width="13.7109375" style="53" customWidth="1"/>
    <col min="4" max="4" width="4.28515625" style="53" customWidth="1"/>
    <col min="5" max="5" width="1.5703125" style="53" customWidth="1"/>
    <col min="6" max="7" width="13.7109375" style="54" customWidth="1"/>
    <col min="8" max="8" width="14.85546875" style="54" bestFit="1" customWidth="1"/>
    <col min="9" max="9" width="13.7109375" style="54" customWidth="1"/>
    <col min="10" max="10" width="12.28515625" style="29" bestFit="1" customWidth="1"/>
    <col min="11" max="11" width="15" style="29" bestFit="1" customWidth="1"/>
    <col min="12" max="12" width="18.7109375" style="29" bestFit="1" customWidth="1"/>
    <col min="13" max="13" width="13.7109375" style="29" customWidth="1"/>
    <col min="14" max="14" width="14.28515625" style="29" customWidth="1"/>
    <col min="15" max="15" width="14.140625" style="29" customWidth="1"/>
    <col min="16" max="17" width="10.85546875" style="29" customWidth="1"/>
    <col min="18" max="18" width="23.42578125" style="29" customWidth="1"/>
    <col min="19" max="19" width="13.42578125" style="29" customWidth="1"/>
    <col min="20" max="16384" width="9.140625" style="29"/>
  </cols>
  <sheetData>
    <row r="1" spans="1:19" x14ac:dyDescent="0.2">
      <c r="A1" s="29" t="s">
        <v>88</v>
      </c>
      <c r="F1" s="76"/>
      <c r="G1" s="76"/>
      <c r="H1" s="76"/>
      <c r="I1" s="76"/>
    </row>
    <row r="2" spans="1:19" x14ac:dyDescent="0.2">
      <c r="A2" s="88" t="s">
        <v>87</v>
      </c>
      <c r="F2" s="70"/>
      <c r="G2" s="70"/>
      <c r="H2" s="70"/>
      <c r="I2" s="70"/>
    </row>
    <row r="3" spans="1:19" x14ac:dyDescent="0.2">
      <c r="B3" s="77" t="s">
        <v>86</v>
      </c>
      <c r="C3" s="77"/>
      <c r="D3" s="77"/>
      <c r="E3" s="77"/>
      <c r="F3" s="77"/>
      <c r="G3" s="77"/>
      <c r="H3" s="77"/>
      <c r="I3" s="77"/>
    </row>
    <row r="4" spans="1:19" s="28" customFormat="1" x14ac:dyDescent="0.2">
      <c r="B4" s="77" t="s">
        <v>56</v>
      </c>
      <c r="C4" s="77"/>
      <c r="D4" s="77"/>
      <c r="E4" s="77"/>
      <c r="F4" s="77"/>
      <c r="G4" s="77"/>
      <c r="H4" s="77"/>
      <c r="I4" s="77"/>
    </row>
    <row r="5" spans="1:19" x14ac:dyDescent="0.2">
      <c r="B5" s="79" t="s">
        <v>80</v>
      </c>
      <c r="C5" s="79"/>
      <c r="D5" s="79"/>
      <c r="E5" s="79"/>
      <c r="F5" s="79"/>
      <c r="G5" s="79"/>
      <c r="H5" s="79"/>
      <c r="I5" s="79"/>
    </row>
    <row r="6" spans="1:19" x14ac:dyDescent="0.2">
      <c r="B6" s="79" t="s">
        <v>78</v>
      </c>
      <c r="C6" s="79"/>
      <c r="D6" s="79"/>
      <c r="E6" s="79"/>
      <c r="F6" s="79"/>
      <c r="G6" s="79"/>
      <c r="H6" s="79"/>
      <c r="I6" s="79"/>
    </row>
    <row r="7" spans="1:19" x14ac:dyDescent="0.2">
      <c r="C7" s="30"/>
      <c r="D7" s="30"/>
      <c r="E7" s="30"/>
      <c r="F7" s="31"/>
      <c r="G7" s="31"/>
      <c r="H7" s="31"/>
      <c r="I7" s="31"/>
    </row>
    <row r="8" spans="1:19" ht="27.75" customHeight="1" x14ac:dyDescent="0.2">
      <c r="A8" s="32"/>
      <c r="B8" s="33"/>
      <c r="C8" s="80" t="s">
        <v>68</v>
      </c>
      <c r="D8" s="81"/>
      <c r="E8" s="34"/>
      <c r="F8" s="35" t="s">
        <v>50</v>
      </c>
      <c r="G8" s="35" t="s">
        <v>66</v>
      </c>
      <c r="H8" s="35" t="s">
        <v>67</v>
      </c>
      <c r="I8" s="35" t="s">
        <v>69</v>
      </c>
      <c r="L8" s="28"/>
      <c r="M8" s="36" t="s">
        <v>54</v>
      </c>
      <c r="N8" s="36" t="s">
        <v>74</v>
      </c>
      <c r="O8" s="36" t="s">
        <v>72</v>
      </c>
      <c r="P8" s="36" t="s">
        <v>73</v>
      </c>
      <c r="Q8" s="36" t="s">
        <v>53</v>
      </c>
    </row>
    <row r="9" spans="1:19" ht="28.5" customHeight="1" x14ac:dyDescent="0.2">
      <c r="A9" s="32"/>
      <c r="B9" s="37" t="s">
        <v>79</v>
      </c>
      <c r="C9" s="38">
        <f>'FAC Fixed Cost - Legacy'!$F$19</f>
        <v>66483983.795469098</v>
      </c>
      <c r="D9" s="39" t="s">
        <v>76</v>
      </c>
      <c r="E9" s="40"/>
      <c r="F9" s="41">
        <f>$C$9*M9</f>
        <v>24377898.601268616</v>
      </c>
      <c r="G9" s="41">
        <f>$C$9*N9</f>
        <v>9984457.9042067621</v>
      </c>
      <c r="H9" s="41">
        <f>$C$9*O9</f>
        <v>31126195.56180593</v>
      </c>
      <c r="I9" s="41">
        <f>$C$9*P9</f>
        <v>995431.72818779235</v>
      </c>
      <c r="L9" s="29" t="s">
        <v>70</v>
      </c>
      <c r="M9" s="42">
        <f>'FERC Form 1 - kWh Sold'!G13</f>
        <v>0.36667325285838204</v>
      </c>
      <c r="N9" s="42">
        <f>'FERC Form 1 - kWh Sold'!G14</f>
        <v>0.15017839386585022</v>
      </c>
      <c r="O9" s="42">
        <f>'FERC Form 1 - kWh Sold'!G15</f>
        <v>0.46817584905204174</v>
      </c>
      <c r="P9" s="42">
        <f>'FERC Form 1 - kWh Sold'!G16</f>
        <v>1.4972504223726006E-2</v>
      </c>
      <c r="Q9" s="43">
        <f>SUM(M10:P10)</f>
        <v>0.99999999999999989</v>
      </c>
      <c r="R9" s="28"/>
      <c r="S9" s="28"/>
    </row>
    <row r="10" spans="1:19" ht="29.25" customHeight="1" thickBot="1" x14ac:dyDescent="0.25">
      <c r="A10" s="32"/>
      <c r="B10" s="44" t="s">
        <v>82</v>
      </c>
      <c r="C10" s="45">
        <f>'FAC Fixed Cost - Legacy'!$F$19</f>
        <v>66483983.795469098</v>
      </c>
      <c r="D10" s="46" t="s">
        <v>76</v>
      </c>
      <c r="E10" s="47"/>
      <c r="F10" s="48">
        <f>$C$10*M10</f>
        <v>28356039.327129494</v>
      </c>
      <c r="G10" s="48">
        <f>$C$10*N10</f>
        <v>11397220.226236127</v>
      </c>
      <c r="H10" s="48">
        <f>$C$10*O10</f>
        <v>25068633.099471286</v>
      </c>
      <c r="I10" s="48">
        <f>$C$10*P10</f>
        <v>1662091.1426321841</v>
      </c>
      <c r="J10" s="49"/>
      <c r="L10" s="29" t="s">
        <v>13</v>
      </c>
      <c r="M10" s="50">
        <f>'FERC Form 1 - Base Rates'!H14</f>
        <v>0.42650932913953882</v>
      </c>
      <c r="N10" s="50">
        <f>'FERC Form 1 - Base Rates'!H15</f>
        <v>0.1714280579409691</v>
      </c>
      <c r="O10" s="50">
        <f>'FERC Form 1 - Base Rates'!H16</f>
        <v>0.37706274005168328</v>
      </c>
      <c r="P10" s="50">
        <f>'FERC Form 1 - Base Rates'!H17</f>
        <v>2.4999872867808744E-2</v>
      </c>
      <c r="Q10" s="43">
        <f t="shared" ref="Q10" si="0">SUM(M10:P10)</f>
        <v>0.99999999999999989</v>
      </c>
    </row>
    <row r="11" spans="1:19" ht="25.5" customHeight="1" thickTop="1" x14ac:dyDescent="0.2">
      <c r="A11" s="32"/>
      <c r="B11" s="51" t="s">
        <v>57</v>
      </c>
      <c r="C11" s="82">
        <f>ROUND(SUM(F11:I11),1)</f>
        <v>0</v>
      </c>
      <c r="D11" s="83"/>
      <c r="E11" s="47"/>
      <c r="F11" s="52">
        <f>F10-F9</f>
        <v>3978140.7258608788</v>
      </c>
      <c r="G11" s="52">
        <f>G10-G9</f>
        <v>1412762.3220293652</v>
      </c>
      <c r="H11" s="52">
        <f>H10-H9</f>
        <v>-6057562.462334644</v>
      </c>
      <c r="I11" s="52">
        <f>I10-I9</f>
        <v>666659.41444439173</v>
      </c>
      <c r="J11" s="49"/>
    </row>
    <row r="12" spans="1:19" x14ac:dyDescent="0.2">
      <c r="A12" s="32"/>
      <c r="G12" s="30"/>
      <c r="I12" s="30"/>
    </row>
    <row r="13" spans="1:19" x14ac:dyDescent="0.2">
      <c r="A13" s="32"/>
      <c r="B13" s="55" t="s">
        <v>77</v>
      </c>
      <c r="C13" s="55"/>
      <c r="D13" s="55"/>
      <c r="E13" s="55"/>
      <c r="F13" s="55"/>
      <c r="G13" s="55"/>
      <c r="H13" s="55"/>
      <c r="I13" s="55"/>
    </row>
    <row r="14" spans="1:19" x14ac:dyDescent="0.2">
      <c r="B14" s="29" t="s">
        <v>81</v>
      </c>
      <c r="C14" s="55"/>
      <c r="D14" s="55"/>
      <c r="E14" s="55"/>
      <c r="F14" s="55"/>
      <c r="G14" s="55"/>
      <c r="H14" s="55"/>
      <c r="I14" s="55"/>
    </row>
    <row r="15" spans="1:19" ht="27" customHeight="1" x14ac:dyDescent="0.2">
      <c r="B15" s="78" t="s">
        <v>83</v>
      </c>
      <c r="C15" s="78"/>
      <c r="D15" s="78"/>
      <c r="E15" s="78"/>
      <c r="F15" s="78"/>
      <c r="G15" s="78"/>
      <c r="H15" s="78"/>
      <c r="I15" s="78"/>
    </row>
    <row r="16" spans="1:19" x14ac:dyDescent="0.2">
      <c r="B16" s="55"/>
      <c r="C16" s="55"/>
      <c r="D16" s="55"/>
      <c r="E16" s="55"/>
      <c r="F16" s="55"/>
      <c r="G16" s="55"/>
      <c r="H16" s="55"/>
      <c r="I16" s="55"/>
    </row>
    <row r="17" spans="2:9" x14ac:dyDescent="0.2">
      <c r="B17" s="55"/>
      <c r="C17" s="55"/>
      <c r="D17" s="55"/>
      <c r="E17" s="55"/>
      <c r="F17" s="55"/>
      <c r="G17" s="55"/>
      <c r="H17" s="55"/>
      <c r="I17" s="55"/>
    </row>
    <row r="21" spans="2:9" x14ac:dyDescent="0.2">
      <c r="D21" s="54"/>
    </row>
    <row r="22" spans="2:9" x14ac:dyDescent="0.2">
      <c r="D22" s="54"/>
    </row>
  </sheetData>
  <mergeCells count="7">
    <mergeCell ref="B3:I3"/>
    <mergeCell ref="B15:I15"/>
    <mergeCell ref="B4:I4"/>
    <mergeCell ref="B5:I5"/>
    <mergeCell ref="B6:I6"/>
    <mergeCell ref="C8:D8"/>
    <mergeCell ref="C11:D11"/>
  </mergeCells>
  <printOptions horizontalCentered="1"/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zoomScaleNormal="100" workbookViewId="0">
      <selection activeCell="G22" sqref="G22"/>
    </sheetView>
  </sheetViews>
  <sheetFormatPr defaultRowHeight="12.75" x14ac:dyDescent="0.2"/>
  <cols>
    <col min="1" max="1" width="9.140625" style="29"/>
    <col min="2" max="2" width="3.85546875" style="29" bestFit="1" customWidth="1"/>
    <col min="3" max="3" width="9.5703125" style="29" customWidth="1"/>
    <col min="4" max="4" width="10" style="58" bestFit="1" customWidth="1"/>
    <col min="5" max="5" width="2.28515625" style="57" customWidth="1"/>
    <col min="6" max="6" width="15.7109375" style="57" customWidth="1"/>
    <col min="7" max="7" width="15.140625" style="57" customWidth="1"/>
    <col min="8" max="8" width="13.7109375" style="29" customWidth="1"/>
    <col min="9" max="16384" width="9.140625" style="29"/>
  </cols>
  <sheetData>
    <row r="2" spans="2:10" ht="15" x14ac:dyDescent="0.25">
      <c r="C2" s="84" t="s">
        <v>12</v>
      </c>
      <c r="D2" s="84"/>
      <c r="E2" s="84"/>
      <c r="F2" s="84"/>
      <c r="G2" s="56"/>
      <c r="H2" s="56"/>
      <c r="I2" s="56"/>
      <c r="J2" s="56"/>
    </row>
    <row r="3" spans="2:10" ht="15" x14ac:dyDescent="0.25">
      <c r="C3" s="84" t="s">
        <v>16</v>
      </c>
      <c r="D3" s="84"/>
      <c r="E3" s="84"/>
      <c r="F3" s="84"/>
      <c r="G3" s="56"/>
      <c r="H3" s="56"/>
      <c r="I3" s="56"/>
      <c r="J3" s="56"/>
    </row>
    <row r="4" spans="2:10" x14ac:dyDescent="0.2">
      <c r="C4" s="54"/>
      <c r="D4" s="54"/>
      <c r="E4" s="54"/>
      <c r="F4" s="54"/>
      <c r="H4" s="54"/>
      <c r="I4" s="54"/>
      <c r="J4" s="54"/>
    </row>
    <row r="5" spans="2:10" ht="29.25" customHeight="1" x14ac:dyDescent="0.2">
      <c r="C5" s="54"/>
      <c r="F5" s="59" t="s">
        <v>84</v>
      </c>
      <c r="G5" s="59"/>
      <c r="H5" s="59"/>
      <c r="I5" s="54"/>
      <c r="J5" s="54"/>
    </row>
    <row r="6" spans="2:10" x14ac:dyDescent="0.2">
      <c r="C6" s="60" t="s">
        <v>15</v>
      </c>
      <c r="D6" s="58" t="s">
        <v>14</v>
      </c>
    </row>
    <row r="7" spans="2:10" x14ac:dyDescent="0.2">
      <c r="B7" s="60">
        <v>1</v>
      </c>
      <c r="C7" s="29">
        <v>2016</v>
      </c>
      <c r="D7" s="58" t="s">
        <v>11</v>
      </c>
      <c r="F7" s="61">
        <v>3426873.3516963315</v>
      </c>
    </row>
    <row r="8" spans="2:10" x14ac:dyDescent="0.2">
      <c r="B8" s="60">
        <v>2</v>
      </c>
      <c r="C8" s="29">
        <v>2016</v>
      </c>
      <c r="D8" s="58" t="s">
        <v>0</v>
      </c>
      <c r="F8" s="61">
        <v>4782237.2796106162</v>
      </c>
    </row>
    <row r="9" spans="2:10" x14ac:dyDescent="0.2">
      <c r="B9" s="60">
        <v>3</v>
      </c>
      <c r="C9" s="29">
        <v>2017</v>
      </c>
      <c r="D9" s="58" t="s">
        <v>1</v>
      </c>
      <c r="F9" s="61">
        <v>5804211.8785913913</v>
      </c>
    </row>
    <row r="10" spans="2:10" x14ac:dyDescent="0.2">
      <c r="B10" s="60">
        <v>4</v>
      </c>
      <c r="C10" s="29">
        <v>2017</v>
      </c>
      <c r="D10" s="58" t="s">
        <v>2</v>
      </c>
      <c r="F10" s="61">
        <v>4736892.7035293076</v>
      </c>
    </row>
    <row r="11" spans="2:10" x14ac:dyDescent="0.2">
      <c r="B11" s="60">
        <v>5</v>
      </c>
      <c r="C11" s="29">
        <v>2017</v>
      </c>
      <c r="D11" s="58" t="s">
        <v>3</v>
      </c>
      <c r="F11" s="61">
        <v>5638687.154458764</v>
      </c>
    </row>
    <row r="12" spans="2:10" x14ac:dyDescent="0.2">
      <c r="B12" s="60">
        <v>6</v>
      </c>
      <c r="C12" s="29">
        <v>2017</v>
      </c>
      <c r="D12" s="58" t="s">
        <v>4</v>
      </c>
      <c r="F12" s="61">
        <v>5111820.2594151301</v>
      </c>
    </row>
    <row r="13" spans="2:10" x14ac:dyDescent="0.2">
      <c r="B13" s="60">
        <v>7</v>
      </c>
      <c r="C13" s="29">
        <v>2017</v>
      </c>
      <c r="D13" s="58" t="s">
        <v>5</v>
      </c>
      <c r="F13" s="61">
        <v>6596928.0485327449</v>
      </c>
    </row>
    <row r="14" spans="2:10" x14ac:dyDescent="0.2">
      <c r="B14" s="60">
        <v>8</v>
      </c>
      <c r="C14" s="29">
        <v>2017</v>
      </c>
      <c r="D14" s="58" t="s">
        <v>6</v>
      </c>
      <c r="F14" s="61">
        <v>6421275.5266092494</v>
      </c>
    </row>
    <row r="15" spans="2:10" x14ac:dyDescent="0.2">
      <c r="B15" s="60">
        <v>9</v>
      </c>
      <c r="C15" s="29">
        <v>2017</v>
      </c>
      <c r="D15" s="58" t="s">
        <v>7</v>
      </c>
      <c r="F15" s="61">
        <v>5747771.3991489578</v>
      </c>
    </row>
    <row r="16" spans="2:10" x14ac:dyDescent="0.2">
      <c r="B16" s="60">
        <v>10</v>
      </c>
      <c r="C16" s="29">
        <v>2017</v>
      </c>
      <c r="D16" s="58" t="s">
        <v>8</v>
      </c>
      <c r="F16" s="61">
        <v>6175922.9331212221</v>
      </c>
    </row>
    <row r="17" spans="2:7" x14ac:dyDescent="0.2">
      <c r="B17" s="60">
        <v>11</v>
      </c>
      <c r="C17" s="29">
        <v>2017</v>
      </c>
      <c r="D17" s="58" t="s">
        <v>9</v>
      </c>
      <c r="F17" s="61">
        <v>6173243.6716797054</v>
      </c>
    </row>
    <row r="18" spans="2:7" ht="13.5" thickBot="1" x14ac:dyDescent="0.25">
      <c r="B18" s="60">
        <v>12</v>
      </c>
      <c r="C18" s="62">
        <v>2017</v>
      </c>
      <c r="D18" s="63" t="s">
        <v>10</v>
      </c>
      <c r="E18" s="64"/>
      <c r="F18" s="65">
        <v>5868119.5890756771</v>
      </c>
    </row>
    <row r="19" spans="2:7" ht="13.5" thickTop="1" x14ac:dyDescent="0.2">
      <c r="C19" s="85" t="s">
        <v>55</v>
      </c>
      <c r="D19" s="85"/>
      <c r="E19" s="66"/>
      <c r="F19" s="67">
        <f>SUM(F7:F18)</f>
        <v>66483983.795469098</v>
      </c>
    </row>
    <row r="21" spans="2:7" x14ac:dyDescent="0.2">
      <c r="B21" s="68" t="s">
        <v>85</v>
      </c>
      <c r="C21" s="58"/>
      <c r="D21" s="57"/>
      <c r="G21" s="29"/>
    </row>
  </sheetData>
  <mergeCells count="3">
    <mergeCell ref="C2:F2"/>
    <mergeCell ref="C3:F3"/>
    <mergeCell ref="C19:D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workbookViewId="0">
      <selection activeCell="C5" sqref="C5:D5"/>
    </sheetView>
  </sheetViews>
  <sheetFormatPr defaultRowHeight="12.75" x14ac:dyDescent="0.2"/>
  <cols>
    <col min="1" max="1" width="9.140625" style="16"/>
    <col min="2" max="2" width="31.28515625" customWidth="1"/>
    <col min="3" max="3" width="16.42578125" style="19" customWidth="1"/>
    <col min="4" max="4" width="14" bestFit="1" customWidth="1"/>
    <col min="5" max="5" width="5" style="27" customWidth="1"/>
    <col min="6" max="6" width="20.5703125" style="29" bestFit="1" customWidth="1"/>
    <col min="7" max="7" width="14" style="29" bestFit="1" customWidth="1"/>
  </cols>
  <sheetData>
    <row r="2" spans="1:7" x14ac:dyDescent="0.2">
      <c r="A2"/>
      <c r="B2" s="86" t="s">
        <v>17</v>
      </c>
      <c r="C2" s="86"/>
      <c r="D2" s="86"/>
      <c r="E2" s="86"/>
    </row>
    <row r="4" spans="1:7" s="12" customFormat="1" ht="21" customHeight="1" x14ac:dyDescent="0.2">
      <c r="A4" s="15"/>
      <c r="B4" s="20" t="s">
        <v>18</v>
      </c>
      <c r="C4" s="22" t="s">
        <v>63</v>
      </c>
      <c r="D4" s="22" t="s">
        <v>65</v>
      </c>
      <c r="E4" s="24"/>
      <c r="F4" s="69"/>
      <c r="G4" s="69"/>
    </row>
    <row r="5" spans="1:7" s="12" customFormat="1" ht="12" customHeight="1" x14ac:dyDescent="0.2">
      <c r="A5" s="14"/>
      <c r="B5" s="1" t="s">
        <v>64</v>
      </c>
      <c r="C5" s="2"/>
      <c r="D5" s="2"/>
      <c r="E5" s="25"/>
      <c r="F5" s="87" t="s">
        <v>75</v>
      </c>
      <c r="G5" s="87"/>
    </row>
    <row r="6" spans="1:7" s="12" customFormat="1" ht="12" customHeight="1" x14ac:dyDescent="0.2">
      <c r="A6" s="14"/>
      <c r="B6" s="4" t="s">
        <v>23</v>
      </c>
      <c r="C6" s="18">
        <v>1941133</v>
      </c>
      <c r="D6" s="18">
        <f t="shared" ref="D6:D36" si="0">C6*1000</f>
        <v>1941133000</v>
      </c>
      <c r="E6" s="26">
        <v>1</v>
      </c>
      <c r="F6" s="29" t="s">
        <v>54</v>
      </c>
      <c r="G6" s="71">
        <f>SUMIF($E$6:$E$59,1,$D$6:$D$59)</f>
        <v>1941133000</v>
      </c>
    </row>
    <row r="7" spans="1:7" s="12" customFormat="1" ht="12" customHeight="1" x14ac:dyDescent="0.2">
      <c r="A7" s="14"/>
      <c r="B7" s="4" t="s">
        <v>24</v>
      </c>
      <c r="C7" s="17">
        <v>1938</v>
      </c>
      <c r="D7" s="17">
        <f t="shared" si="0"/>
        <v>1938000</v>
      </c>
      <c r="E7" s="26">
        <v>4</v>
      </c>
      <c r="F7" s="29" t="s">
        <v>71</v>
      </c>
      <c r="G7" s="71">
        <f>SUMIF($E$6:$E$59,2,$D$6:$D$59)</f>
        <v>795030000</v>
      </c>
    </row>
    <row r="8" spans="1:7" s="12" customFormat="1" ht="12" customHeight="1" x14ac:dyDescent="0.2">
      <c r="A8" s="14"/>
      <c r="B8" s="4" t="s">
        <v>25</v>
      </c>
      <c r="C8" s="17">
        <v>181</v>
      </c>
      <c r="D8" s="17">
        <f t="shared" si="0"/>
        <v>181000</v>
      </c>
      <c r="E8" s="26">
        <v>4</v>
      </c>
      <c r="F8" s="29" t="s">
        <v>72</v>
      </c>
      <c r="G8" s="71">
        <f>SUMIF($E$6:$E$59,3,$D$6:$D$59)</f>
        <v>2478478000</v>
      </c>
    </row>
    <row r="9" spans="1:7" s="12" customFormat="1" ht="12" customHeight="1" thickBot="1" x14ac:dyDescent="0.25">
      <c r="A9" s="14"/>
      <c r="B9" s="4" t="s">
        <v>26</v>
      </c>
      <c r="C9" s="17">
        <v>208</v>
      </c>
      <c r="D9" s="17">
        <f t="shared" si="0"/>
        <v>208000</v>
      </c>
      <c r="E9" s="26">
        <v>4</v>
      </c>
      <c r="F9" s="62" t="s">
        <v>73</v>
      </c>
      <c r="G9" s="75">
        <f>SUMIF($E$6:$E$59,4,$D$6:$D$59)</f>
        <v>79263000</v>
      </c>
    </row>
    <row r="10" spans="1:7" s="12" customFormat="1" ht="12" customHeight="1" thickTop="1" x14ac:dyDescent="0.2">
      <c r="A10" s="13"/>
      <c r="B10" s="4" t="s">
        <v>27</v>
      </c>
      <c r="C10" s="17">
        <v>5</v>
      </c>
      <c r="D10" s="17">
        <f t="shared" si="0"/>
        <v>5000</v>
      </c>
      <c r="E10" s="26">
        <v>4</v>
      </c>
      <c r="F10" s="29" t="s">
        <v>53</v>
      </c>
      <c r="G10" s="71">
        <f>SUM(G6:G9)</f>
        <v>5293904000</v>
      </c>
    </row>
    <row r="11" spans="1:7" s="12" customFormat="1" ht="12" customHeight="1" x14ac:dyDescent="0.2">
      <c r="A11" s="13"/>
      <c r="B11" s="4" t="s">
        <v>28</v>
      </c>
      <c r="C11" s="17">
        <v>237</v>
      </c>
      <c r="D11" s="17">
        <f t="shared" si="0"/>
        <v>237000</v>
      </c>
      <c r="E11" s="26">
        <v>2</v>
      </c>
      <c r="F11" s="29"/>
      <c r="G11" s="49"/>
    </row>
    <row r="12" spans="1:7" s="12" customFormat="1" ht="12" customHeight="1" x14ac:dyDescent="0.2">
      <c r="A12" s="13"/>
      <c r="B12" s="4" t="s">
        <v>61</v>
      </c>
      <c r="C12" s="17">
        <f>SUM(C6:C11)</f>
        <v>1943702</v>
      </c>
      <c r="D12" s="17">
        <f>SUM(D6:D11)</f>
        <v>1943702000</v>
      </c>
      <c r="E12" s="26"/>
      <c r="F12" s="87" t="s">
        <v>52</v>
      </c>
      <c r="G12" s="87"/>
    </row>
    <row r="13" spans="1:7" s="12" customFormat="1" ht="12" customHeight="1" x14ac:dyDescent="0.2">
      <c r="A13" s="13"/>
      <c r="B13" s="4"/>
      <c r="C13" s="17"/>
      <c r="D13" s="17"/>
      <c r="E13" s="25"/>
      <c r="F13" s="29" t="s">
        <v>54</v>
      </c>
      <c r="G13" s="50">
        <f>G6/$G$10</f>
        <v>0.36667325285838204</v>
      </c>
    </row>
    <row r="14" spans="1:7" s="12" customFormat="1" ht="12" customHeight="1" x14ac:dyDescent="0.2">
      <c r="A14" s="13"/>
      <c r="B14" s="1" t="s">
        <v>30</v>
      </c>
      <c r="C14" s="18"/>
      <c r="D14" s="18"/>
      <c r="E14" s="25"/>
      <c r="F14" s="29" t="s">
        <v>71</v>
      </c>
      <c r="G14" s="50">
        <f>G7/$G$10</f>
        <v>0.15017839386585022</v>
      </c>
    </row>
    <row r="15" spans="1:7" s="12" customFormat="1" ht="12" customHeight="1" x14ac:dyDescent="0.2">
      <c r="A15" s="13"/>
      <c r="B15" s="4" t="s">
        <v>28</v>
      </c>
      <c r="C15" s="17">
        <v>675177</v>
      </c>
      <c r="D15" s="17">
        <f t="shared" si="0"/>
        <v>675177000</v>
      </c>
      <c r="E15" s="26">
        <v>2</v>
      </c>
      <c r="F15" s="29" t="s">
        <v>72</v>
      </c>
      <c r="G15" s="50">
        <f>G8/$G$10</f>
        <v>0.46817584905204174</v>
      </c>
    </row>
    <row r="16" spans="1:7" s="12" customFormat="1" ht="12" customHeight="1" thickBot="1" x14ac:dyDescent="0.25">
      <c r="A16" s="13"/>
      <c r="B16" s="4" t="s">
        <v>31</v>
      </c>
      <c r="C16" s="17">
        <v>321664</v>
      </c>
      <c r="D16" s="17">
        <f t="shared" si="0"/>
        <v>321664000</v>
      </c>
      <c r="E16" s="26">
        <v>3</v>
      </c>
      <c r="F16" s="62" t="s">
        <v>73</v>
      </c>
      <c r="G16" s="74">
        <f>G9/$G$10</f>
        <v>1.4972504223726006E-2</v>
      </c>
    </row>
    <row r="17" spans="1:7" s="12" customFormat="1" ht="12" customHeight="1" thickTop="1" x14ac:dyDescent="0.2">
      <c r="A17" s="13"/>
      <c r="B17" s="4" t="s">
        <v>32</v>
      </c>
      <c r="C17" s="17">
        <v>1100237</v>
      </c>
      <c r="D17" s="17">
        <f t="shared" si="0"/>
        <v>1100237000</v>
      </c>
      <c r="E17" s="26">
        <v>3</v>
      </c>
      <c r="F17" s="29" t="s">
        <v>53</v>
      </c>
      <c r="G17" s="50">
        <f>SUM(G13:G16)</f>
        <v>0.99999999999999989</v>
      </c>
    </row>
    <row r="18" spans="1:7" s="12" customFormat="1" ht="12" customHeight="1" x14ac:dyDescent="0.2">
      <c r="A18" s="13"/>
      <c r="B18" s="4" t="s">
        <v>33</v>
      </c>
      <c r="C18" s="17">
        <v>18665</v>
      </c>
      <c r="D18" s="17">
        <f t="shared" si="0"/>
        <v>18665000</v>
      </c>
      <c r="E18" s="26">
        <v>2</v>
      </c>
      <c r="F18" s="69"/>
      <c r="G18" s="69"/>
    </row>
    <row r="19" spans="1:7" s="12" customFormat="1" ht="12" customHeight="1" x14ac:dyDescent="0.2">
      <c r="A19" s="13"/>
      <c r="B19" s="4" t="s">
        <v>24</v>
      </c>
      <c r="C19" s="17">
        <v>16007</v>
      </c>
      <c r="D19" s="17">
        <f t="shared" si="0"/>
        <v>16007000</v>
      </c>
      <c r="E19" s="26">
        <v>4</v>
      </c>
      <c r="F19" s="69"/>
      <c r="G19" s="69"/>
    </row>
    <row r="20" spans="1:7" s="12" customFormat="1" ht="12" customHeight="1" x14ac:dyDescent="0.2">
      <c r="A20" s="13"/>
      <c r="B20" s="4" t="s">
        <v>25</v>
      </c>
      <c r="C20" s="17">
        <v>37</v>
      </c>
      <c r="D20" s="17">
        <f t="shared" si="0"/>
        <v>37000</v>
      </c>
      <c r="E20" s="26">
        <v>4</v>
      </c>
      <c r="F20" s="69"/>
      <c r="G20" s="69"/>
    </row>
    <row r="21" spans="1:7" s="12" customFormat="1" ht="12" customHeight="1" x14ac:dyDescent="0.2">
      <c r="A21" s="13"/>
      <c r="B21" s="4" t="s">
        <v>26</v>
      </c>
      <c r="C21" s="17">
        <v>47</v>
      </c>
      <c r="D21" s="17">
        <f t="shared" si="0"/>
        <v>47000</v>
      </c>
      <c r="E21" s="26">
        <v>4</v>
      </c>
      <c r="F21" s="69"/>
      <c r="G21" s="69"/>
    </row>
    <row r="22" spans="1:7" s="12" customFormat="1" ht="12" customHeight="1" x14ac:dyDescent="0.2">
      <c r="A22" s="13"/>
      <c r="B22" s="4" t="s">
        <v>27</v>
      </c>
      <c r="C22" s="17">
        <v>53</v>
      </c>
      <c r="D22" s="17">
        <f t="shared" si="0"/>
        <v>53000</v>
      </c>
      <c r="E22" s="26">
        <v>4</v>
      </c>
      <c r="F22" s="69"/>
      <c r="G22" s="69"/>
    </row>
    <row r="23" spans="1:7" s="12" customFormat="1" ht="12" customHeight="1" x14ac:dyDescent="0.2">
      <c r="A23" s="13"/>
      <c r="B23" s="4" t="s">
        <v>34</v>
      </c>
      <c r="C23" s="17">
        <v>0</v>
      </c>
      <c r="D23" s="17">
        <f t="shared" si="0"/>
        <v>0</v>
      </c>
      <c r="E23" s="26">
        <v>4</v>
      </c>
      <c r="F23" s="69"/>
      <c r="G23" s="69"/>
    </row>
    <row r="24" spans="1:7" s="12" customFormat="1" ht="12" customHeight="1" x14ac:dyDescent="0.2">
      <c r="A24" s="13"/>
      <c r="B24" s="4" t="s">
        <v>35</v>
      </c>
      <c r="C24" s="17">
        <v>0</v>
      </c>
      <c r="D24" s="17">
        <f t="shared" si="0"/>
        <v>0</v>
      </c>
      <c r="E24" s="26">
        <v>4</v>
      </c>
      <c r="F24" s="69"/>
      <c r="G24" s="69"/>
    </row>
    <row r="25" spans="1:7" s="12" customFormat="1" ht="12" customHeight="1" x14ac:dyDescent="0.2">
      <c r="A25" s="13"/>
      <c r="B25" s="4" t="s">
        <v>62</v>
      </c>
      <c r="C25" s="17">
        <f>SUM(C15:C24)</f>
        <v>2131887</v>
      </c>
      <c r="D25" s="17">
        <f>SUM(D15:D24)</f>
        <v>2131887000</v>
      </c>
      <c r="E25" s="26"/>
      <c r="F25" s="69"/>
      <c r="G25" s="69"/>
    </row>
    <row r="26" spans="1:7" x14ac:dyDescent="0.2">
      <c r="B26" s="7"/>
      <c r="C26" s="18"/>
      <c r="D26" s="18"/>
      <c r="E26" s="25"/>
    </row>
    <row r="27" spans="1:7" s="12" customFormat="1" ht="12" customHeight="1" x14ac:dyDescent="0.2">
      <c r="A27" s="14"/>
      <c r="B27" s="1" t="s">
        <v>37</v>
      </c>
      <c r="C27" s="18"/>
      <c r="D27" s="18"/>
      <c r="E27" s="25"/>
      <c r="F27" s="69"/>
      <c r="G27" s="69"/>
    </row>
    <row r="28" spans="1:7" s="12" customFormat="1" ht="12" customHeight="1" x14ac:dyDescent="0.2">
      <c r="A28" s="14"/>
      <c r="B28" s="4" t="s">
        <v>28</v>
      </c>
      <c r="C28" s="17">
        <v>27824</v>
      </c>
      <c r="D28" s="17">
        <f t="shared" si="0"/>
        <v>27824000</v>
      </c>
      <c r="E28" s="26">
        <v>2</v>
      </c>
      <c r="F28" s="69"/>
      <c r="G28" s="69"/>
    </row>
    <row r="29" spans="1:7" s="12" customFormat="1" ht="12" customHeight="1" x14ac:dyDescent="0.2">
      <c r="A29" s="14"/>
      <c r="B29" s="4" t="s">
        <v>31</v>
      </c>
      <c r="C29" s="17">
        <v>27951</v>
      </c>
      <c r="D29" s="17">
        <f t="shared" si="0"/>
        <v>27951000</v>
      </c>
      <c r="E29" s="26">
        <v>3</v>
      </c>
      <c r="F29" s="69"/>
      <c r="G29" s="69"/>
    </row>
    <row r="30" spans="1:7" s="12" customFormat="1" ht="12" customHeight="1" x14ac:dyDescent="0.2">
      <c r="A30" s="14"/>
      <c r="B30" s="4" t="s">
        <v>32</v>
      </c>
      <c r="C30" s="17">
        <v>146256</v>
      </c>
      <c r="D30" s="17">
        <f t="shared" si="0"/>
        <v>146256000</v>
      </c>
      <c r="E30" s="26">
        <v>3</v>
      </c>
      <c r="F30" s="69"/>
      <c r="G30" s="69"/>
    </row>
    <row r="31" spans="1:7" s="12" customFormat="1" ht="12" customHeight="1" x14ac:dyDescent="0.2">
      <c r="A31" s="14"/>
      <c r="B31" s="4" t="s">
        <v>38</v>
      </c>
      <c r="C31" s="17">
        <v>172494</v>
      </c>
      <c r="D31" s="17">
        <f t="shared" si="0"/>
        <v>172494000</v>
      </c>
      <c r="E31" s="26">
        <v>3</v>
      </c>
      <c r="F31" s="69"/>
      <c r="G31" s="69"/>
    </row>
    <row r="32" spans="1:7" s="12" customFormat="1" ht="12" customHeight="1" x14ac:dyDescent="0.2">
      <c r="A32" s="14"/>
      <c r="B32" s="4" t="s">
        <v>39</v>
      </c>
      <c r="C32" s="17">
        <v>61992</v>
      </c>
      <c r="D32" s="17">
        <f t="shared" si="0"/>
        <v>61992000</v>
      </c>
      <c r="E32" s="26">
        <v>3</v>
      </c>
      <c r="F32" s="69"/>
      <c r="G32" s="69"/>
    </row>
    <row r="33" spans="1:7" s="12" customFormat="1" ht="12" customHeight="1" x14ac:dyDescent="0.2">
      <c r="A33" s="14"/>
      <c r="B33" s="4" t="s">
        <v>24</v>
      </c>
      <c r="C33" s="17">
        <v>1192</v>
      </c>
      <c r="D33" s="17">
        <f t="shared" si="0"/>
        <v>1192000</v>
      </c>
      <c r="E33" s="26">
        <v>4</v>
      </c>
      <c r="F33" s="69"/>
      <c r="G33" s="69"/>
    </row>
    <row r="34" spans="1:7" s="12" customFormat="1" ht="12" customHeight="1" x14ac:dyDescent="0.2">
      <c r="A34" s="13"/>
      <c r="B34" s="4" t="s">
        <v>25</v>
      </c>
      <c r="C34" s="17">
        <v>2</v>
      </c>
      <c r="D34" s="17">
        <f t="shared" si="0"/>
        <v>2000</v>
      </c>
      <c r="E34" s="26">
        <v>4</v>
      </c>
      <c r="F34" s="69"/>
      <c r="G34" s="69"/>
    </row>
    <row r="35" spans="1:7" s="12" customFormat="1" ht="12" customHeight="1" x14ac:dyDescent="0.2">
      <c r="A35" s="13"/>
      <c r="B35" s="4" t="s">
        <v>26</v>
      </c>
      <c r="C35" s="17">
        <v>3</v>
      </c>
      <c r="D35" s="17">
        <f t="shared" si="0"/>
        <v>3000</v>
      </c>
      <c r="E35" s="26">
        <v>4</v>
      </c>
      <c r="F35" s="69"/>
      <c r="G35" s="69"/>
    </row>
    <row r="36" spans="1:7" s="12" customFormat="1" ht="12" customHeight="1" x14ac:dyDescent="0.2">
      <c r="A36" s="13"/>
      <c r="B36" s="4" t="s">
        <v>27</v>
      </c>
      <c r="C36" s="17">
        <v>6</v>
      </c>
      <c r="D36" s="17">
        <f t="shared" si="0"/>
        <v>6000</v>
      </c>
      <c r="E36" s="26">
        <v>4</v>
      </c>
      <c r="F36" s="69"/>
      <c r="G36" s="69"/>
    </row>
    <row r="37" spans="1:7" s="12" customFormat="1" ht="12" customHeight="1" x14ac:dyDescent="0.2">
      <c r="A37" s="13"/>
      <c r="B37" s="4" t="s">
        <v>59</v>
      </c>
      <c r="C37" s="17">
        <f>SUM(C28:C36)</f>
        <v>437720</v>
      </c>
      <c r="D37" s="17">
        <f>SUM(D28:D36)</f>
        <v>437720000</v>
      </c>
      <c r="E37" s="26"/>
      <c r="F37" s="69"/>
      <c r="G37" s="69"/>
    </row>
    <row r="38" spans="1:7" s="12" customFormat="1" ht="12" customHeight="1" x14ac:dyDescent="0.2">
      <c r="A38" s="13"/>
      <c r="B38" s="7"/>
      <c r="C38" s="18"/>
      <c r="D38" s="18"/>
      <c r="E38" s="25"/>
      <c r="F38" s="69"/>
      <c r="G38" s="69"/>
    </row>
    <row r="39" spans="1:7" s="12" customFormat="1" ht="12" customHeight="1" x14ac:dyDescent="0.2">
      <c r="A39" s="13"/>
      <c r="B39" s="1" t="s">
        <v>41</v>
      </c>
      <c r="C39" s="17"/>
      <c r="D39" s="17"/>
      <c r="E39" s="25"/>
      <c r="F39" s="69"/>
      <c r="G39" s="69"/>
    </row>
    <row r="40" spans="1:7" s="12" customFormat="1" ht="12" customHeight="1" x14ac:dyDescent="0.2">
      <c r="A40" s="13"/>
      <c r="B40" s="4" t="s">
        <v>42</v>
      </c>
      <c r="C40" s="17">
        <v>28093</v>
      </c>
      <c r="D40" s="17">
        <f t="shared" ref="D40:D59" si="1">C40*1000</f>
        <v>28093000</v>
      </c>
      <c r="E40" s="26">
        <v>4</v>
      </c>
      <c r="F40" s="69"/>
      <c r="G40" s="69"/>
    </row>
    <row r="41" spans="1:7" s="12" customFormat="1" ht="12" customHeight="1" x14ac:dyDescent="0.2">
      <c r="A41" s="13"/>
      <c r="B41" s="4" t="s">
        <v>43</v>
      </c>
      <c r="C41" s="17">
        <v>944</v>
      </c>
      <c r="D41" s="17">
        <f t="shared" si="1"/>
        <v>944000</v>
      </c>
      <c r="E41" s="26">
        <v>4</v>
      </c>
      <c r="F41" s="69"/>
      <c r="G41" s="69"/>
    </row>
    <row r="42" spans="1:7" s="12" customFormat="1" ht="12" customHeight="1" x14ac:dyDescent="0.2">
      <c r="A42" s="13"/>
      <c r="B42" s="4" t="s">
        <v>60</v>
      </c>
      <c r="C42" s="17">
        <f>SUM(C40:C41)</f>
        <v>29037</v>
      </c>
      <c r="D42" s="17">
        <f>SUM(D40:D41)</f>
        <v>29037000</v>
      </c>
      <c r="E42" s="26"/>
      <c r="F42" s="69"/>
      <c r="G42" s="69"/>
    </row>
    <row r="43" spans="1:7" x14ac:dyDescent="0.2">
      <c r="B43" s="4"/>
      <c r="C43" s="17"/>
      <c r="D43" s="17"/>
      <c r="E43" s="26"/>
    </row>
    <row r="44" spans="1:7" s="12" customFormat="1" ht="12" customHeight="1" x14ac:dyDescent="0.2">
      <c r="A44" s="14"/>
      <c r="B44" s="1" t="s">
        <v>45</v>
      </c>
      <c r="C44" s="17"/>
      <c r="D44" s="17"/>
      <c r="E44" s="25"/>
      <c r="F44" s="69"/>
      <c r="G44" s="69"/>
    </row>
    <row r="45" spans="1:7" s="12" customFormat="1" ht="12" customHeight="1" x14ac:dyDescent="0.2">
      <c r="A45" s="14"/>
      <c r="B45" s="4" t="s">
        <v>28</v>
      </c>
      <c r="C45" s="17">
        <v>73127</v>
      </c>
      <c r="D45" s="17">
        <f t="shared" si="1"/>
        <v>73127000</v>
      </c>
      <c r="E45" s="26">
        <v>2</v>
      </c>
      <c r="F45" s="69"/>
      <c r="G45" s="69"/>
    </row>
    <row r="46" spans="1:7" s="12" customFormat="1" ht="12" customHeight="1" x14ac:dyDescent="0.2">
      <c r="A46" s="14"/>
      <c r="B46" s="4" t="s">
        <v>31</v>
      </c>
      <c r="C46" s="17">
        <v>136213</v>
      </c>
      <c r="D46" s="17">
        <f t="shared" si="1"/>
        <v>136213000</v>
      </c>
      <c r="E46" s="26">
        <v>3</v>
      </c>
      <c r="F46" s="69"/>
      <c r="G46" s="69"/>
    </row>
    <row r="47" spans="1:7" s="12" customFormat="1" ht="12" customHeight="1" x14ac:dyDescent="0.2">
      <c r="A47" s="14"/>
      <c r="B47" s="4" t="s">
        <v>32</v>
      </c>
      <c r="C47" s="17">
        <v>403115</v>
      </c>
      <c r="D47" s="17">
        <f t="shared" si="1"/>
        <v>403115000</v>
      </c>
      <c r="E47" s="26">
        <v>3</v>
      </c>
      <c r="F47" s="69"/>
      <c r="G47" s="69"/>
    </row>
    <row r="48" spans="1:7" s="12" customFormat="1" ht="12" customHeight="1" x14ac:dyDescent="0.2">
      <c r="A48" s="14"/>
      <c r="B48" s="4" t="s">
        <v>39</v>
      </c>
      <c r="C48" s="17">
        <v>108556</v>
      </c>
      <c r="D48" s="17">
        <f t="shared" si="1"/>
        <v>108556000</v>
      </c>
      <c r="E48" s="26">
        <v>3</v>
      </c>
      <c r="F48" s="69"/>
      <c r="G48" s="69"/>
    </row>
    <row r="49" spans="1:7" s="12" customFormat="1" ht="12" customHeight="1" x14ac:dyDescent="0.2">
      <c r="A49" s="14"/>
      <c r="B49" s="4" t="s">
        <v>46</v>
      </c>
      <c r="C49" s="17">
        <v>25688</v>
      </c>
      <c r="D49" s="17">
        <f t="shared" si="1"/>
        <v>25688000</v>
      </c>
      <c r="E49" s="26">
        <v>4</v>
      </c>
      <c r="F49" s="69"/>
      <c r="G49" s="69"/>
    </row>
    <row r="50" spans="1:7" s="12" customFormat="1" ht="12" customHeight="1" x14ac:dyDescent="0.2">
      <c r="A50" s="13"/>
      <c r="B50" s="4" t="s">
        <v>43</v>
      </c>
      <c r="C50" s="17">
        <v>77</v>
      </c>
      <c r="D50" s="17">
        <f t="shared" si="1"/>
        <v>77000</v>
      </c>
      <c r="E50" s="26">
        <v>4</v>
      </c>
      <c r="F50" s="69"/>
      <c r="G50" s="69"/>
    </row>
    <row r="51" spans="1:7" s="12" customFormat="1" ht="12" customHeight="1" x14ac:dyDescent="0.2">
      <c r="A51" s="13"/>
      <c r="B51" s="4" t="s">
        <v>24</v>
      </c>
      <c r="C51" s="17">
        <v>2197</v>
      </c>
      <c r="D51" s="17">
        <f t="shared" si="1"/>
        <v>2197000</v>
      </c>
      <c r="E51" s="26">
        <v>4</v>
      </c>
      <c r="F51" s="69"/>
      <c r="G51" s="69"/>
    </row>
    <row r="52" spans="1:7" s="12" customFormat="1" ht="12" customHeight="1" x14ac:dyDescent="0.2">
      <c r="A52" s="13"/>
      <c r="B52" s="4" t="s">
        <v>25</v>
      </c>
      <c r="C52" s="17">
        <v>9</v>
      </c>
      <c r="D52" s="17">
        <f t="shared" si="1"/>
        <v>9000</v>
      </c>
      <c r="E52" s="26">
        <v>4</v>
      </c>
      <c r="F52" s="69"/>
      <c r="G52" s="69"/>
    </row>
    <row r="53" spans="1:7" s="12" customFormat="1" ht="12" customHeight="1" x14ac:dyDescent="0.2">
      <c r="A53" s="13"/>
      <c r="B53" s="4" t="s">
        <v>26</v>
      </c>
      <c r="C53" s="17">
        <v>21</v>
      </c>
      <c r="D53" s="17">
        <f t="shared" si="1"/>
        <v>21000</v>
      </c>
      <c r="E53" s="26">
        <v>4</v>
      </c>
      <c r="F53" s="69"/>
      <c r="G53" s="69"/>
    </row>
    <row r="54" spans="1:7" s="12" customFormat="1" ht="12" customHeight="1" x14ac:dyDescent="0.2">
      <c r="A54" s="13"/>
      <c r="B54" s="7" t="s">
        <v>27</v>
      </c>
      <c r="C54" s="18">
        <v>3</v>
      </c>
      <c r="D54" s="18">
        <f t="shared" si="1"/>
        <v>3000</v>
      </c>
      <c r="E54" s="26">
        <v>4</v>
      </c>
      <c r="F54" s="69"/>
      <c r="G54" s="69"/>
    </row>
    <row r="55" spans="1:7" s="12" customFormat="1" ht="12" customHeight="1" x14ac:dyDescent="0.2">
      <c r="A55" s="13"/>
      <c r="B55" s="7" t="s">
        <v>47</v>
      </c>
      <c r="C55" s="18">
        <v>0</v>
      </c>
      <c r="D55" s="18">
        <f t="shared" si="1"/>
        <v>0</v>
      </c>
      <c r="E55" s="26">
        <v>4</v>
      </c>
      <c r="F55" s="69"/>
      <c r="G55" s="69"/>
    </row>
    <row r="56" spans="1:7" s="12" customFormat="1" ht="12" customHeight="1" x14ac:dyDescent="0.2">
      <c r="A56" s="13"/>
      <c r="B56" s="4" t="s">
        <v>58</v>
      </c>
      <c r="C56" s="17">
        <f>SUM(C45:C55)</f>
        <v>749006</v>
      </c>
      <c r="D56" s="17">
        <f>SUM(D45:D55)</f>
        <v>749006000</v>
      </c>
      <c r="E56" s="26"/>
      <c r="F56" s="69"/>
      <c r="G56" s="69"/>
    </row>
    <row r="57" spans="1:7" s="12" customFormat="1" ht="12" customHeight="1" x14ac:dyDescent="0.2">
      <c r="A57" s="13"/>
      <c r="B57" s="4"/>
      <c r="C57" s="17"/>
      <c r="D57" s="17"/>
      <c r="E57" s="25"/>
      <c r="F57" s="69"/>
      <c r="G57" s="69"/>
    </row>
    <row r="58" spans="1:7" s="12" customFormat="1" ht="12" customHeight="1" x14ac:dyDescent="0.2">
      <c r="A58" s="13"/>
      <c r="B58" s="4"/>
      <c r="C58" s="17"/>
      <c r="D58" s="17"/>
      <c r="E58" s="25"/>
      <c r="F58" s="69"/>
      <c r="G58" s="69"/>
    </row>
    <row r="59" spans="1:7" s="12" customFormat="1" ht="12" customHeight="1" x14ac:dyDescent="0.2">
      <c r="A59" s="13"/>
      <c r="B59" s="4" t="s">
        <v>49</v>
      </c>
      <c r="C59" s="17">
        <v>2552</v>
      </c>
      <c r="D59" s="17">
        <f t="shared" si="1"/>
        <v>2552000</v>
      </c>
      <c r="E59" s="26">
        <v>4</v>
      </c>
      <c r="F59" s="69"/>
      <c r="G59" s="69"/>
    </row>
    <row r="60" spans="1:7" x14ac:dyDescent="0.2">
      <c r="D60" s="19"/>
    </row>
    <row r="61" spans="1:7" x14ac:dyDescent="0.2">
      <c r="A61"/>
      <c r="B61" s="4" t="s">
        <v>51</v>
      </c>
      <c r="C61" s="17">
        <f t="shared" ref="C61:D61" si="2">C59+C56+C42+C37+C25+C12</f>
        <v>5293904</v>
      </c>
      <c r="D61" s="17">
        <f t="shared" si="2"/>
        <v>5293904000</v>
      </c>
      <c r="E61" s="26"/>
    </row>
  </sheetData>
  <mergeCells count="3">
    <mergeCell ref="B2:E2"/>
    <mergeCell ref="F5:G5"/>
    <mergeCell ref="F12:G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workbookViewId="0">
      <selection activeCell="G34" sqref="G34"/>
    </sheetView>
  </sheetViews>
  <sheetFormatPr defaultRowHeight="12.75" x14ac:dyDescent="0.2"/>
  <cols>
    <col min="2" max="2" width="31.28515625" customWidth="1"/>
    <col min="3" max="4" width="16.42578125" style="10" customWidth="1"/>
    <col min="5" max="5" width="17.42578125" style="11" customWidth="1"/>
    <col min="6" max="6" width="4" style="27" customWidth="1"/>
    <col min="7" max="7" width="20.5703125" style="29" bestFit="1" customWidth="1"/>
    <col min="8" max="8" width="13.42578125" style="29" bestFit="1" customWidth="1"/>
  </cols>
  <sheetData>
    <row r="2" spans="2:8" x14ac:dyDescent="0.2">
      <c r="B2" s="86" t="s">
        <v>17</v>
      </c>
      <c r="C2" s="86"/>
      <c r="D2" s="86"/>
      <c r="E2" s="86"/>
      <c r="F2" s="23"/>
    </row>
    <row r="4" spans="2:8" ht="22.5" x14ac:dyDescent="0.2">
      <c r="B4" s="20" t="s">
        <v>18</v>
      </c>
      <c r="C4" s="21" t="s">
        <v>19</v>
      </c>
      <c r="D4" s="21" t="s">
        <v>20</v>
      </c>
      <c r="E4" s="21" t="s">
        <v>21</v>
      </c>
      <c r="F4" s="24"/>
    </row>
    <row r="5" spans="2:8" x14ac:dyDescent="0.2">
      <c r="B5" s="1" t="s">
        <v>22</v>
      </c>
      <c r="C5" s="2"/>
      <c r="D5" s="2"/>
      <c r="E5" s="3"/>
      <c r="F5" s="25"/>
      <c r="G5" s="87" t="s">
        <v>75</v>
      </c>
      <c r="H5" s="87"/>
    </row>
    <row r="6" spans="2:8" ht="13.5" customHeight="1" x14ac:dyDescent="0.2">
      <c r="B6" s="4" t="s">
        <v>23</v>
      </c>
      <c r="C6" s="5">
        <v>199787951</v>
      </c>
      <c r="D6" s="5">
        <v>-52342329</v>
      </c>
      <c r="E6" s="6">
        <f t="shared" ref="E6:E11" si="0">C6+D6</f>
        <v>147445622</v>
      </c>
      <c r="F6" s="26">
        <v>1</v>
      </c>
      <c r="G6" s="29" t="s">
        <v>54</v>
      </c>
      <c r="H6" s="72">
        <f t="shared" ref="H6" si="1">SUMIF($F$6:$F$59,1,$E$6:$E$59)</f>
        <v>147445622</v>
      </c>
    </row>
    <row r="7" spans="2:8" ht="13.5" customHeight="1" x14ac:dyDescent="0.2">
      <c r="B7" s="4" t="s">
        <v>24</v>
      </c>
      <c r="C7" s="5">
        <v>391520</v>
      </c>
      <c r="D7" s="5">
        <v>-52555</v>
      </c>
      <c r="E7" s="6">
        <f t="shared" si="0"/>
        <v>338965</v>
      </c>
      <c r="F7" s="26">
        <v>4</v>
      </c>
      <c r="G7" s="29" t="s">
        <v>71</v>
      </c>
      <c r="H7" s="72">
        <f>SUMIF($F$6:$F$59,2,$E$6:$E$59)</f>
        <v>59263221</v>
      </c>
    </row>
    <row r="8" spans="2:8" ht="13.5" customHeight="1" x14ac:dyDescent="0.2">
      <c r="B8" s="4" t="s">
        <v>25</v>
      </c>
      <c r="C8" s="5">
        <v>35396</v>
      </c>
      <c r="D8" s="5">
        <v>-4858</v>
      </c>
      <c r="E8" s="6">
        <f t="shared" si="0"/>
        <v>30538</v>
      </c>
      <c r="F8" s="26">
        <v>4</v>
      </c>
      <c r="G8" s="29" t="s">
        <v>72</v>
      </c>
      <c r="H8" s="72">
        <f>SUMIF($F$6:$F$59,3,$E$6:$E$59)</f>
        <v>130351780</v>
      </c>
    </row>
    <row r="9" spans="2:8" ht="13.5" customHeight="1" thickBot="1" x14ac:dyDescent="0.25">
      <c r="B9" s="4" t="s">
        <v>26</v>
      </c>
      <c r="C9" s="5">
        <v>61332</v>
      </c>
      <c r="D9" s="5">
        <v>-5669</v>
      </c>
      <c r="E9" s="6">
        <f t="shared" si="0"/>
        <v>55663</v>
      </c>
      <c r="F9" s="26">
        <v>4</v>
      </c>
      <c r="G9" s="62" t="s">
        <v>73</v>
      </c>
      <c r="H9" s="73">
        <f>SUMIF($F$6:$F$59,4,$E$6:$E$59)</f>
        <v>8642535</v>
      </c>
    </row>
    <row r="10" spans="2:8" ht="13.5" thickTop="1" x14ac:dyDescent="0.2">
      <c r="B10" s="4" t="s">
        <v>27</v>
      </c>
      <c r="C10" s="6">
        <v>2211</v>
      </c>
      <c r="D10" s="6">
        <v>-163</v>
      </c>
      <c r="E10" s="6">
        <f t="shared" si="0"/>
        <v>2048</v>
      </c>
      <c r="F10" s="26">
        <v>4</v>
      </c>
      <c r="G10" s="29" t="s">
        <v>53</v>
      </c>
      <c r="H10" s="72">
        <f>SUM(H6:H9)</f>
        <v>345703158</v>
      </c>
    </row>
    <row r="11" spans="2:8" x14ac:dyDescent="0.2">
      <c r="B11" s="4" t="s">
        <v>28</v>
      </c>
      <c r="C11" s="5">
        <v>31058</v>
      </c>
      <c r="D11" s="5">
        <v>-6309</v>
      </c>
      <c r="E11" s="6">
        <f t="shared" si="0"/>
        <v>24749</v>
      </c>
      <c r="F11" s="26">
        <v>2</v>
      </c>
    </row>
    <row r="12" spans="2:8" x14ac:dyDescent="0.2">
      <c r="B12" s="4" t="s">
        <v>29</v>
      </c>
      <c r="C12" s="5">
        <f>SUM(C6:C11)</f>
        <v>200309468</v>
      </c>
      <c r="D12" s="5">
        <f>SUM(D6:D11)</f>
        <v>-52411883</v>
      </c>
      <c r="E12" s="6">
        <f>SUM(E6:E11)</f>
        <v>147897585</v>
      </c>
      <c r="F12" s="26"/>
    </row>
    <row r="13" spans="2:8" x14ac:dyDescent="0.2">
      <c r="B13" s="7"/>
      <c r="C13" s="2"/>
      <c r="D13" s="2"/>
      <c r="E13" s="3"/>
      <c r="F13" s="25"/>
      <c r="G13" s="87" t="s">
        <v>52</v>
      </c>
      <c r="H13" s="87"/>
    </row>
    <row r="14" spans="2:8" x14ac:dyDescent="0.2">
      <c r="B14" s="1" t="s">
        <v>30</v>
      </c>
      <c r="C14" s="2"/>
      <c r="D14" s="2"/>
      <c r="E14" s="3"/>
      <c r="F14" s="25"/>
      <c r="G14" s="29" t="s">
        <v>54</v>
      </c>
      <c r="H14" s="50">
        <f>H6/$H$10</f>
        <v>0.42650932913953882</v>
      </c>
    </row>
    <row r="15" spans="2:8" x14ac:dyDescent="0.2">
      <c r="B15" s="4" t="s">
        <v>28</v>
      </c>
      <c r="C15" s="5">
        <v>68876676</v>
      </c>
      <c r="D15" s="5">
        <v>-18305405</v>
      </c>
      <c r="E15" s="6">
        <f t="shared" ref="E15:E24" si="2">C15+D15</f>
        <v>50571271</v>
      </c>
      <c r="F15" s="26">
        <v>2</v>
      </c>
      <c r="G15" s="29" t="s">
        <v>71</v>
      </c>
      <c r="H15" s="50">
        <f>H7/$H$10</f>
        <v>0.1714280579409691</v>
      </c>
    </row>
    <row r="16" spans="2:8" ht="13.5" customHeight="1" x14ac:dyDescent="0.2">
      <c r="B16" s="4" t="s">
        <v>31</v>
      </c>
      <c r="C16" s="5">
        <v>27993881</v>
      </c>
      <c r="D16" s="5">
        <v>-8714956</v>
      </c>
      <c r="E16" s="6">
        <f t="shared" si="2"/>
        <v>19278925</v>
      </c>
      <c r="F16" s="26">
        <v>3</v>
      </c>
      <c r="G16" s="29" t="s">
        <v>72</v>
      </c>
      <c r="H16" s="50">
        <f>H8/$H$10</f>
        <v>0.37706274005168328</v>
      </c>
    </row>
    <row r="17" spans="2:8" ht="13.5" customHeight="1" thickBot="1" x14ac:dyDescent="0.25">
      <c r="B17" s="4" t="s">
        <v>32</v>
      </c>
      <c r="C17" s="5">
        <v>88514877</v>
      </c>
      <c r="D17" s="5">
        <v>-29736809</v>
      </c>
      <c r="E17" s="6">
        <f t="shared" si="2"/>
        <v>58778068</v>
      </c>
      <c r="F17" s="26">
        <v>3</v>
      </c>
      <c r="G17" s="62" t="s">
        <v>73</v>
      </c>
      <c r="H17" s="74">
        <f>H9/$H$10</f>
        <v>2.4999872867808744E-2</v>
      </c>
    </row>
    <row r="18" spans="2:8" ht="13.5" customHeight="1" thickTop="1" x14ac:dyDescent="0.2">
      <c r="B18" s="4" t="s">
        <v>33</v>
      </c>
      <c r="C18" s="5">
        <v>1499572</v>
      </c>
      <c r="D18" s="5">
        <v>-511434</v>
      </c>
      <c r="E18" s="6">
        <f t="shared" si="2"/>
        <v>988138</v>
      </c>
      <c r="F18" s="26">
        <v>2</v>
      </c>
      <c r="G18" s="29" t="s">
        <v>53</v>
      </c>
      <c r="H18" s="50">
        <f>SUM(H14:H17)</f>
        <v>0.99999999999999989</v>
      </c>
    </row>
    <row r="19" spans="2:8" ht="13.5" customHeight="1" x14ac:dyDescent="0.2">
      <c r="B19" s="4" t="s">
        <v>24</v>
      </c>
      <c r="C19" s="5">
        <v>2929040</v>
      </c>
      <c r="D19" s="5">
        <v>-432172</v>
      </c>
      <c r="E19" s="6">
        <f t="shared" si="2"/>
        <v>2496868</v>
      </c>
      <c r="F19" s="26">
        <v>4</v>
      </c>
    </row>
    <row r="20" spans="2:8" ht="13.5" customHeight="1" x14ac:dyDescent="0.2">
      <c r="B20" s="4" t="s">
        <v>25</v>
      </c>
      <c r="C20" s="6">
        <v>7730</v>
      </c>
      <c r="D20" s="6">
        <v>-998</v>
      </c>
      <c r="E20" s="6">
        <f t="shared" si="2"/>
        <v>6732</v>
      </c>
      <c r="F20" s="26">
        <v>4</v>
      </c>
    </row>
    <row r="21" spans="2:8" ht="13.5" customHeight="1" x14ac:dyDescent="0.2">
      <c r="B21" s="4" t="s">
        <v>26</v>
      </c>
      <c r="C21" s="5">
        <v>13907</v>
      </c>
      <c r="D21" s="5">
        <v>-1265</v>
      </c>
      <c r="E21" s="6">
        <f t="shared" si="2"/>
        <v>12642</v>
      </c>
      <c r="F21" s="26">
        <v>4</v>
      </c>
    </row>
    <row r="22" spans="2:8" ht="13.5" customHeight="1" x14ac:dyDescent="0.2">
      <c r="B22" s="4" t="s">
        <v>27</v>
      </c>
      <c r="C22" s="5">
        <v>12908</v>
      </c>
      <c r="D22" s="5">
        <v>-1679</v>
      </c>
      <c r="E22" s="6">
        <f t="shared" si="2"/>
        <v>11229</v>
      </c>
      <c r="F22" s="26">
        <v>4</v>
      </c>
    </row>
    <row r="23" spans="2:8" ht="13.5" customHeight="1" x14ac:dyDescent="0.2">
      <c r="B23" s="4" t="s">
        <v>34</v>
      </c>
      <c r="C23" s="5">
        <v>58888</v>
      </c>
      <c r="D23" s="5">
        <v>0</v>
      </c>
      <c r="E23" s="6">
        <f t="shared" si="2"/>
        <v>58888</v>
      </c>
      <c r="F23" s="26">
        <v>4</v>
      </c>
    </row>
    <row r="24" spans="2:8" ht="13.5" customHeight="1" x14ac:dyDescent="0.2">
      <c r="B24" s="4" t="s">
        <v>35</v>
      </c>
      <c r="C24" s="5">
        <v>330485</v>
      </c>
      <c r="D24" s="5">
        <v>0</v>
      </c>
      <c r="E24" s="6">
        <f t="shared" si="2"/>
        <v>330485</v>
      </c>
      <c r="F24" s="26">
        <v>4</v>
      </c>
    </row>
    <row r="25" spans="2:8" ht="13.5" customHeight="1" x14ac:dyDescent="0.2">
      <c r="B25" s="4" t="s">
        <v>36</v>
      </c>
      <c r="C25" s="5">
        <f>SUM(C15:C24)</f>
        <v>190237964</v>
      </c>
      <c r="D25" s="5">
        <f>SUM(D15:D24)</f>
        <v>-57704718</v>
      </c>
      <c r="E25" s="6">
        <f>SUM(E15:E24)</f>
        <v>132533246</v>
      </c>
      <c r="F25" s="26"/>
    </row>
    <row r="26" spans="2:8" x14ac:dyDescent="0.2">
      <c r="B26" s="7"/>
      <c r="C26" s="2"/>
      <c r="D26" s="2"/>
      <c r="E26" s="3"/>
      <c r="F26" s="25"/>
    </row>
    <row r="27" spans="2:8" x14ac:dyDescent="0.2">
      <c r="B27" s="1" t="s">
        <v>37</v>
      </c>
      <c r="C27" s="8"/>
      <c r="D27" s="8"/>
      <c r="E27" s="3"/>
      <c r="F27" s="25"/>
    </row>
    <row r="28" spans="2:8" x14ac:dyDescent="0.2">
      <c r="B28" s="4" t="s">
        <v>28</v>
      </c>
      <c r="C28" s="9">
        <v>3181138</v>
      </c>
      <c r="D28" s="9">
        <v>-756333</v>
      </c>
      <c r="E28" s="6">
        <f t="shared" ref="E28:E36" si="3">C28+D28</f>
        <v>2424805</v>
      </c>
      <c r="F28" s="26">
        <v>2</v>
      </c>
    </row>
    <row r="29" spans="2:8" x14ac:dyDescent="0.2">
      <c r="B29" s="4" t="s">
        <v>31</v>
      </c>
      <c r="C29" s="9">
        <v>2575052</v>
      </c>
      <c r="D29" s="9">
        <v>-751653</v>
      </c>
      <c r="E29" s="6">
        <f t="shared" si="3"/>
        <v>1823399</v>
      </c>
      <c r="F29" s="26">
        <v>3</v>
      </c>
    </row>
    <row r="30" spans="2:8" x14ac:dyDescent="0.2">
      <c r="B30" s="4" t="s">
        <v>32</v>
      </c>
      <c r="C30" s="9">
        <v>11795603</v>
      </c>
      <c r="D30" s="9">
        <v>-3953336</v>
      </c>
      <c r="E30" s="6">
        <f t="shared" si="3"/>
        <v>7842267</v>
      </c>
      <c r="F30" s="26">
        <v>3</v>
      </c>
    </row>
    <row r="31" spans="2:8" x14ac:dyDescent="0.2">
      <c r="B31" s="4" t="s">
        <v>38</v>
      </c>
      <c r="C31" s="9">
        <v>9591678</v>
      </c>
      <c r="D31" s="9">
        <v>-4609992</v>
      </c>
      <c r="E31" s="6">
        <f t="shared" si="3"/>
        <v>4981686</v>
      </c>
      <c r="F31" s="26">
        <v>3</v>
      </c>
    </row>
    <row r="32" spans="2:8" x14ac:dyDescent="0.2">
      <c r="B32" s="4" t="s">
        <v>39</v>
      </c>
      <c r="C32" s="9">
        <v>4548063</v>
      </c>
      <c r="D32" s="9">
        <v>-1656890</v>
      </c>
      <c r="E32" s="6">
        <f t="shared" si="3"/>
        <v>2891173</v>
      </c>
      <c r="F32" s="26">
        <v>3</v>
      </c>
    </row>
    <row r="33" spans="2:6" x14ac:dyDescent="0.2">
      <c r="B33" s="4" t="s">
        <v>24</v>
      </c>
      <c r="C33" s="9">
        <v>224621</v>
      </c>
      <c r="D33" s="9">
        <v>-32390</v>
      </c>
      <c r="E33" s="6">
        <f t="shared" si="3"/>
        <v>192231</v>
      </c>
      <c r="F33" s="26">
        <v>4</v>
      </c>
    </row>
    <row r="34" spans="2:6" x14ac:dyDescent="0.2">
      <c r="B34" s="4" t="s">
        <v>25</v>
      </c>
      <c r="C34" s="9">
        <v>1963</v>
      </c>
      <c r="D34" s="9">
        <v>-62</v>
      </c>
      <c r="E34" s="6">
        <f t="shared" si="3"/>
        <v>1901</v>
      </c>
      <c r="F34" s="26">
        <v>4</v>
      </c>
    </row>
    <row r="35" spans="2:6" x14ac:dyDescent="0.2">
      <c r="B35" s="4" t="s">
        <v>26</v>
      </c>
      <c r="C35" s="9">
        <v>831</v>
      </c>
      <c r="D35" s="9">
        <v>-77</v>
      </c>
      <c r="E35" s="6">
        <f t="shared" si="3"/>
        <v>754</v>
      </c>
      <c r="F35" s="26">
        <v>4</v>
      </c>
    </row>
    <row r="36" spans="2:6" x14ac:dyDescent="0.2">
      <c r="B36" s="4" t="s">
        <v>27</v>
      </c>
      <c r="C36" s="9">
        <v>1656</v>
      </c>
      <c r="D36" s="9">
        <v>-190</v>
      </c>
      <c r="E36" s="6">
        <f t="shared" si="3"/>
        <v>1466</v>
      </c>
      <c r="F36" s="26">
        <v>4</v>
      </c>
    </row>
    <row r="37" spans="2:6" x14ac:dyDescent="0.2">
      <c r="B37" s="4" t="s">
        <v>40</v>
      </c>
      <c r="C37" s="5">
        <f>SUM(C28:C36)</f>
        <v>31920605</v>
      </c>
      <c r="D37" s="5">
        <f>SUM(D28:D36)</f>
        <v>-11760923</v>
      </c>
      <c r="E37" s="6">
        <f>SUM(E28:E36)</f>
        <v>20159682</v>
      </c>
      <c r="F37" s="26"/>
    </row>
    <row r="38" spans="2:6" x14ac:dyDescent="0.2">
      <c r="B38" s="7"/>
      <c r="C38" s="8"/>
      <c r="D38" s="8"/>
      <c r="E38" s="3"/>
      <c r="F38" s="25"/>
    </row>
    <row r="39" spans="2:6" x14ac:dyDescent="0.2">
      <c r="B39" s="1" t="s">
        <v>41</v>
      </c>
      <c r="C39" s="8"/>
      <c r="D39" s="8"/>
      <c r="E39" s="3"/>
      <c r="F39" s="25"/>
    </row>
    <row r="40" spans="2:6" x14ac:dyDescent="0.2">
      <c r="B40" s="4" t="s">
        <v>42</v>
      </c>
      <c r="C40" s="9">
        <v>2757943</v>
      </c>
      <c r="D40" s="9">
        <v>-764894</v>
      </c>
      <c r="E40" s="6">
        <f t="shared" ref="E40:E41" si="4">C40+D40</f>
        <v>1993049</v>
      </c>
      <c r="F40" s="26">
        <v>4</v>
      </c>
    </row>
    <row r="41" spans="2:6" x14ac:dyDescent="0.2">
      <c r="B41" s="4" t="s">
        <v>43</v>
      </c>
      <c r="C41" s="9">
        <v>97473</v>
      </c>
      <c r="D41" s="9">
        <v>-25596</v>
      </c>
      <c r="E41" s="6">
        <f t="shared" si="4"/>
        <v>71877</v>
      </c>
      <c r="F41" s="26">
        <v>4</v>
      </c>
    </row>
    <row r="42" spans="2:6" x14ac:dyDescent="0.2">
      <c r="B42" s="4" t="s">
        <v>44</v>
      </c>
      <c r="C42" s="5">
        <f>SUM(C40:C41)</f>
        <v>2855416</v>
      </c>
      <c r="D42" s="5">
        <f>SUM(D40:D41)</f>
        <v>-790490</v>
      </c>
      <c r="E42" s="6">
        <f>SUM(E40:E41)</f>
        <v>2064926</v>
      </c>
      <c r="F42" s="26"/>
    </row>
    <row r="43" spans="2:6" x14ac:dyDescent="0.2">
      <c r="B43" s="4"/>
      <c r="C43" s="9"/>
      <c r="D43" s="9"/>
      <c r="E43" s="6"/>
      <c r="F43" s="26"/>
    </row>
    <row r="44" spans="2:6" x14ac:dyDescent="0.2">
      <c r="B44" s="1" t="s">
        <v>45</v>
      </c>
      <c r="C44" s="8"/>
      <c r="D44" s="8"/>
      <c r="E44" s="3"/>
      <c r="F44" s="25"/>
    </row>
    <row r="45" spans="2:6" x14ac:dyDescent="0.2">
      <c r="B45" s="4" t="s">
        <v>28</v>
      </c>
      <c r="C45" s="9">
        <v>7225003</v>
      </c>
      <c r="D45" s="9">
        <v>-1970745</v>
      </c>
      <c r="E45" s="6">
        <f t="shared" ref="E45:E55" si="5">C45+D45</f>
        <v>5254258</v>
      </c>
      <c r="F45" s="26">
        <v>2</v>
      </c>
    </row>
    <row r="46" spans="2:6" x14ac:dyDescent="0.2">
      <c r="B46" s="4" t="s">
        <v>31</v>
      </c>
      <c r="C46" s="9">
        <v>11656191</v>
      </c>
      <c r="D46" s="9">
        <v>-3704423</v>
      </c>
      <c r="E46" s="6">
        <f t="shared" si="5"/>
        <v>7951768</v>
      </c>
      <c r="F46" s="26">
        <v>3</v>
      </c>
    </row>
    <row r="47" spans="2:6" x14ac:dyDescent="0.2">
      <c r="B47" s="4" t="s">
        <v>32</v>
      </c>
      <c r="C47" s="9">
        <v>32917348</v>
      </c>
      <c r="D47" s="9">
        <v>-10989216</v>
      </c>
      <c r="E47" s="6">
        <f t="shared" si="5"/>
        <v>21928132</v>
      </c>
      <c r="F47" s="26">
        <v>3</v>
      </c>
    </row>
    <row r="48" spans="2:6" x14ac:dyDescent="0.2">
      <c r="B48" s="4" t="s">
        <v>39</v>
      </c>
      <c r="C48" s="9">
        <v>7788919</v>
      </c>
      <c r="D48" s="9">
        <v>-2912557</v>
      </c>
      <c r="E48" s="6">
        <f t="shared" si="5"/>
        <v>4876362</v>
      </c>
      <c r="F48" s="26">
        <v>3</v>
      </c>
    </row>
    <row r="49" spans="2:6" x14ac:dyDescent="0.2">
      <c r="B49" s="4" t="s">
        <v>46</v>
      </c>
      <c r="C49" s="9">
        <v>3009200</v>
      </c>
      <c r="D49" s="9">
        <v>-690750</v>
      </c>
      <c r="E49" s="6">
        <f t="shared" si="5"/>
        <v>2318450</v>
      </c>
      <c r="F49" s="26">
        <v>4</v>
      </c>
    </row>
    <row r="50" spans="2:6" x14ac:dyDescent="0.2">
      <c r="B50" s="4" t="s">
        <v>43</v>
      </c>
      <c r="C50" s="9">
        <v>7954</v>
      </c>
      <c r="D50" s="9">
        <v>-2148</v>
      </c>
      <c r="E50" s="6">
        <f t="shared" si="5"/>
        <v>5806</v>
      </c>
      <c r="F50" s="26">
        <v>4</v>
      </c>
    </row>
    <row r="51" spans="2:6" x14ac:dyDescent="0.2">
      <c r="B51" s="4" t="s">
        <v>24</v>
      </c>
      <c r="C51" s="9">
        <v>397229</v>
      </c>
      <c r="D51" s="9">
        <v>-59653</v>
      </c>
      <c r="E51" s="6">
        <f t="shared" si="5"/>
        <v>337576</v>
      </c>
      <c r="F51" s="26">
        <v>4</v>
      </c>
    </row>
    <row r="52" spans="2:6" x14ac:dyDescent="0.2">
      <c r="B52" s="4" t="s">
        <v>25</v>
      </c>
      <c r="C52" s="9">
        <v>2555</v>
      </c>
      <c r="D52" s="9">
        <v>-242</v>
      </c>
      <c r="E52" s="6">
        <f t="shared" si="5"/>
        <v>2313</v>
      </c>
      <c r="F52" s="26">
        <v>4</v>
      </c>
    </row>
    <row r="53" spans="2:6" x14ac:dyDescent="0.2">
      <c r="B53" s="4" t="s">
        <v>26</v>
      </c>
      <c r="C53" s="9">
        <v>6226</v>
      </c>
      <c r="D53" s="9">
        <v>-573</v>
      </c>
      <c r="E53" s="6">
        <f t="shared" si="5"/>
        <v>5653</v>
      </c>
      <c r="F53" s="26">
        <v>4</v>
      </c>
    </row>
    <row r="54" spans="2:6" x14ac:dyDescent="0.2">
      <c r="B54" s="4" t="s">
        <v>27</v>
      </c>
      <c r="C54" s="9">
        <v>666</v>
      </c>
      <c r="D54" s="9">
        <v>-92</v>
      </c>
      <c r="E54" s="6">
        <f t="shared" si="5"/>
        <v>574</v>
      </c>
      <c r="F54" s="26">
        <v>4</v>
      </c>
    </row>
    <row r="55" spans="2:6" x14ac:dyDescent="0.2">
      <c r="B55" s="4" t="s">
        <v>47</v>
      </c>
      <c r="C55" s="9">
        <v>208433</v>
      </c>
      <c r="D55" s="9">
        <v>0</v>
      </c>
      <c r="E55" s="6">
        <f t="shared" si="5"/>
        <v>208433</v>
      </c>
      <c r="F55" s="26">
        <v>4</v>
      </c>
    </row>
    <row r="56" spans="2:6" x14ac:dyDescent="0.2">
      <c r="B56" s="4" t="s">
        <v>48</v>
      </c>
      <c r="C56" s="5">
        <f>SUM(C45:C55)</f>
        <v>63219724</v>
      </c>
      <c r="D56" s="5">
        <f>SUM(D45:D55)</f>
        <v>-20330399</v>
      </c>
      <c r="E56" s="6">
        <f>SUM(E45:E55)</f>
        <v>42889325</v>
      </c>
      <c r="F56" s="26"/>
    </row>
    <row r="57" spans="2:6" x14ac:dyDescent="0.2">
      <c r="B57" s="7"/>
      <c r="C57" s="8"/>
      <c r="D57" s="8"/>
      <c r="E57" s="3"/>
      <c r="F57" s="25"/>
    </row>
    <row r="58" spans="2:6" x14ac:dyDescent="0.2">
      <c r="B58" s="7"/>
      <c r="C58" s="8"/>
      <c r="D58" s="8"/>
      <c r="E58" s="3"/>
      <c r="F58" s="25"/>
    </row>
    <row r="59" spans="2:6" x14ac:dyDescent="0.2">
      <c r="B59" s="4" t="s">
        <v>49</v>
      </c>
      <c r="C59" s="9">
        <v>158394</v>
      </c>
      <c r="D59" s="9">
        <v>0</v>
      </c>
      <c r="E59" s="6">
        <f>C59+D59</f>
        <v>158394</v>
      </c>
      <c r="F59" s="26">
        <v>4</v>
      </c>
    </row>
    <row r="61" spans="2:6" x14ac:dyDescent="0.2">
      <c r="B61" s="4" t="s">
        <v>51</v>
      </c>
      <c r="C61" s="9">
        <f t="shared" ref="C61:E61" si="6">C59+C56+C42+C37+C25+C12</f>
        <v>488701571</v>
      </c>
      <c r="D61" s="9">
        <f t="shared" si="6"/>
        <v>-142998413</v>
      </c>
      <c r="E61" s="6">
        <f t="shared" si="6"/>
        <v>345703158</v>
      </c>
      <c r="F61" s="26"/>
    </row>
  </sheetData>
  <mergeCells count="3">
    <mergeCell ref="G13:H13"/>
    <mergeCell ref="B2:E2"/>
    <mergeCell ref="G5:H5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1</vt:lpstr>
      <vt:lpstr>FAC Fixed Cost - Legacy</vt:lpstr>
      <vt:lpstr>FERC Form 1 - kWh Sold</vt:lpstr>
      <vt:lpstr>FERC Form 1 - Base Rates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Oliva</dc:creator>
  <cp:lastModifiedBy>Lauren Oliva</cp:lastModifiedBy>
  <cp:lastPrinted>2017-10-30T16:12:20Z</cp:lastPrinted>
  <dcterms:created xsi:type="dcterms:W3CDTF">2017-10-27T15:30:06Z</dcterms:created>
  <dcterms:modified xsi:type="dcterms:W3CDTF">2017-11-30T16:26:13Z</dcterms:modified>
</cp:coreProperties>
</file>